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58a6695f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ssumptions" sheetId="1" r:id="Ra9f8eb243b234293"/>
    <x:sheet xmlns:r="http://schemas.openxmlformats.org/officeDocument/2006/relationships" name="Historical Receipts" sheetId="2" r:id="Rbfc6906613d049c3"/>
    <x:sheet xmlns:r="http://schemas.openxmlformats.org/officeDocument/2006/relationships" name="Use of Funds" sheetId="3" r:id="R357a66d05d064754"/>
    <x:sheet xmlns:r="http://schemas.openxmlformats.org/officeDocument/2006/relationships" name="36M Forecast" sheetId="4" r:id="Rd8eb25e5af4e48e4"/>
    <x:sheet xmlns:r="http://schemas.openxmlformats.org/officeDocument/2006/relationships" name="Debt Service" sheetId="5" r:id="Rf2471b9644d84c91"/>
    <x:sheet xmlns:r="http://schemas.openxmlformats.org/officeDocument/2006/relationships" name="Summary" sheetId="6" r:id="R58bfc79a6dbe4e25"/>
    <x:sheet xmlns:r="http://schemas.openxmlformats.org/officeDocument/2006/relationships" name="Sources" sheetId="7" r:id="R1eb0791cba7b44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0">
    <x:numFmt numFmtId="200" formatCode="#,##0;[Red](#,##0);-"/>
    <x:numFmt numFmtId="201" formatCode="0.0%"/>
    <x:numFmt numFmtId="202" formatCode="0"/>
    <x:numFmt numFmtId="203" formatCode="dd-mmm-yyyy"/>
    <x:numFmt numFmtId="204" formatCode="0.0000"/>
    <x:numFmt numFmtId="205" formatCode="$0.00"/>
    <x:numFmt numFmtId="206" formatCode="mmm-yy"/>
    <x:numFmt numFmtId="207" formatCode="0.00x"/>
    <x:numFmt numFmtId="208" formatCode="0 &quot;months&quot;"/>
    <x:numFmt numFmtId="209" formatCode="#,##0;(#,##0);-"/>
  </x:numFmts>
  <x:fonts count="16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b/>
      <x:sz val="11"/>
      <x:color rgb="FF000000"/>
      <x:name val="Carlito"/>
    </x:font>
    <x:font>
      <x:b/>
      <x:sz val="11"/>
      <x:name val="Carlito"/>
    </x:font>
    <x:font>
      <x:sz val="11"/>
      <x:color rgb="FF000000"/>
      <x:name val="Carlito"/>
    </x:font>
    <x:font>
      <x:sz val="11"/>
      <x:color rgb="FF6B4F1D"/>
      <x:name val="Carlito"/>
    </x:font>
    <x:font>
      <x:b/>
      <x:sz val="15"/>
      <x:color rgb="FFFFFFFF"/>
      <x:name val="Carlito"/>
    </x:font>
    <x:font>
      <x:sz val="11"/>
      <x:color rgb="FF344054"/>
      <x:name val="Carlito"/>
    </x:font>
    <x:font>
      <x:i/>
      <x:sz val="11"/>
      <x:color rgb="FF667085"/>
      <x:name val="Carlito"/>
    </x:font>
    <x:font>
      <x:b/>
      <x:sz val="10"/>
      <x:color rgb="FFFFFFFF"/>
      <x:name val="Carlito"/>
    </x:font>
    <x:font>
      <x:b/>
      <x:sz val="9"/>
      <x:color rgb="FFFFFFFF"/>
      <x:name val="Carlito"/>
    </x:font>
    <x:font>
      <x:b/>
      <x:sz val="11"/>
      <x:color rgb="FF171C1D"/>
      <x:name val="Carlito"/>
    </x:font>
    <x:font>
      <x:i/>
      <x:sz val="8"/>
      <x:color rgb="FF666D6B"/>
      <x:name val="Carlito"/>
    </x:font>
    <x:font>
      <x:sz val="11"/>
      <x:color rgb="FF171C1D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212B"/>
      </x:patternFill>
    </x:fill>
    <x:fill>
      <x:patternFill patternType="solid">
        <x:fgColor rgb="FF22303C"/>
      </x:patternFill>
    </x:fill>
    <x:fill>
      <x:patternFill patternType="solid">
        <x:fgColor rgb="FFD9E2F3"/>
      </x:patternFill>
    </x:fill>
    <x:fill>
      <x:patternFill patternType="solid">
        <x:fgColor rgb="FFFFF8E7"/>
      </x:patternFill>
    </x:fill>
    <x:fill>
      <x:patternFill patternType="solid">
        <x:fgColor rgb="FFEEF4FF"/>
      </x:patternFill>
    </x:fill>
    <x:fill>
      <x:patternFill patternType="solid">
        <x:fgColor rgb="FFF8FAFC"/>
      </x:patternFill>
    </x:fill>
    <x:fill>
      <x:patternFill patternType="solid">
        <x:fgColor rgb="FF1B2124"/>
      </x:patternFill>
    </x:fill>
    <x:fill>
      <x:patternFill patternType="solid">
        <x:fgColor rgb="FFF4F1E9"/>
      </x:patternFill>
    </x:fill>
    <x:fill>
      <x:patternFill patternType="solid">
        <x:fgColor rgb="FF1B2124"/>
      </x:patternFill>
    </x:fill>
    <x:fill>
      <x:patternFill patternType="solid">
        <x:fgColor rgb="FFF4F1E9"/>
      </x:patternFill>
    </x:fill>
    <x:fill>
      <x:patternFill patternType="solid">
        <x:fgColor rgb="FF1B2124"/>
      </x:patternFill>
    </x:fill>
  </x:fills>
  <x:borders count="13">
    <x:border/>
    <x:border/>
    <x:border/>
    <x:border/>
    <x:border>
      <x:right style="thin">
        <x:color rgb="FFD7D9D8"/>
      </x:right>
      <x:bottom style="thin">
        <x:color rgb="FFD7D9D8"/>
      </x:bottom>
    </x:border>
    <x:border>
      <x:left style="thin">
        <x:color rgb="FFD7D9D8"/>
      </x:left>
      <x:right style="thin">
        <x:color rgb="FFD7D9D8"/>
      </x:right>
      <x:bottom style="thin">
        <x:color rgb="FFD7D9D8"/>
      </x:bottom>
    </x:border>
    <x:border>
      <x:left style="thin">
        <x:color rgb="FFD7D9D8"/>
      </x:left>
      <x:bottom style="thin">
        <x:color rgb="FFD7D9D8"/>
      </x:bottom>
    </x:border>
    <x:border>
      <x:right style="thin">
        <x:color rgb="FFD7D9D8"/>
      </x:right>
      <x:top style="thin">
        <x:color rgb="FFD7D9D8"/>
      </x:top>
      <x:bottom style="thin">
        <x:color rgb="FFD7D9D8"/>
      </x:bottom>
    </x:border>
    <x:border>
      <x:left style="thin">
        <x:color rgb="FFD7D9D8"/>
      </x:left>
      <x:right style="thin">
        <x:color rgb="FFD7D9D8"/>
      </x:right>
      <x:top style="thin">
        <x:color rgb="FFD7D9D8"/>
      </x:top>
      <x:bottom style="thin">
        <x:color rgb="FFD7D9D8"/>
      </x:bottom>
    </x:border>
    <x:border>
      <x:left style="thin">
        <x:color rgb="FFD7D9D8"/>
      </x:left>
      <x:top style="thin">
        <x:color rgb="FFD7D9D8"/>
      </x:top>
      <x:bottom style="thin">
        <x:color rgb="FFD7D9D8"/>
      </x:bottom>
    </x:border>
    <x:border>
      <x:right style="thin">
        <x:color rgb="FFD7D9D8"/>
      </x:right>
      <x:top style="thin">
        <x:color rgb="FFD7D9D8"/>
      </x:top>
    </x:border>
    <x:border>
      <x:left style="thin">
        <x:color rgb="FFD7D9D8"/>
      </x:left>
      <x:right style="thin">
        <x:color rgb="FFD7D9D8"/>
      </x:right>
      <x:top style="thin">
        <x:color rgb="FFD7D9D8"/>
      </x:top>
    </x:border>
    <x:border>
      <x:left style="thin">
        <x:color rgb="FFD7D9D8"/>
      </x:left>
      <x:top style="thin">
        <x:color rgb="FFD7D9D8"/>
      </x:top>
    </x:border>
  </x:borders>
  <x:cellStyleXfs count="1">
    <x:xf numFmtId="0" fontId="0" fillId="0" borderId="0"/>
  </x:cellStyleXfs>
  <x:cellXfs count="15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3" fillId="0" borderId="1" xfId="0" applyNumberFormat="1" applyFont="1" applyFill="1" applyBorder="1"/>
    <x:xf numFmtId="201" fontId="3" fillId="0" borderId="0" xfId="0" applyNumberFormat="1" applyFont="1" applyFill="1" applyBorder="1"/>
    <x:xf numFmtId="201" fontId="3" fillId="0" borderId="1" xfId="0" applyNumberFormat="1" applyFont="1" applyFill="1" applyBorder="1"/>
    <x:xf numFmtId="202" fontId="3" fillId="0" borderId="0" xfId="0" applyNumberFormat="1" applyFont="1" applyFill="1" applyBorder="1"/>
    <x:xf numFmtId="202" fontId="3" fillId="0" borderId="1" xfId="0" applyNumberFormat="1" applyFont="1" applyFill="1" applyBorder="1"/>
    <x:xf numFmtId="203" fontId="3" fillId="0" borderId="0" xfId="0" applyNumberFormat="1" applyFont="1" applyFill="1" applyBorder="1"/>
    <x:xf numFmtId="203" fontId="3" fillId="0" borderId="1" xfId="0" applyNumberFormat="1" applyFont="1" applyFill="1" applyBorder="1"/>
    <x:xf numFmtId="204" fontId="3" fillId="0" borderId="0" xfId="0" applyNumberFormat="1" applyFont="1" applyFill="1" applyBorder="1"/>
    <x:xf numFmtId="204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5" fillId="4" borderId="0" xfId="0" applyNumberFormat="1" applyFont="1" applyFill="1" applyBorder="1"/>
    <x:xf numFmtId="0" fontId="5" fillId="4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5" fontId="3" fillId="0" borderId="0" xfId="0" applyNumberFormat="1" applyFont="1" applyFill="1" applyBorder="1"/>
    <x:xf numFmtId="205" fontId="3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206" fontId="0" fillId="0" borderId="0" xfId="0" applyNumberFormat="1" applyFont="1" applyFill="1" applyBorder="1"/>
    <x:xf numFmtId="206" fontId="0" fillId="0" borderId="1" xfId="0" applyNumberFormat="1" applyFont="1" applyFill="1" applyBorder="1"/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200" fontId="5" fillId="0" borderId="2" xfId="0" applyNumberFormat="1" applyFont="1" applyFill="1" applyBorder="1"/>
    <x:xf numFmtId="200" fontId="5" fillId="0" borderId="3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/>
    <x:xf numFmtId="0" fontId="9" fillId="6" borderId="1" xfId="0" applyNumberFormat="1" applyFont="1" applyFill="1" applyBorder="1"/>
    <x:xf numFmtId="0" fontId="9" fillId="6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5" fillId="0" borderId="2" xfId="0" applyNumberFormat="1" applyFont="1" applyFill="1" applyBorder="1"/>
    <x:xf numFmtId="201" fontId="0" fillId="0" borderId="1" xfId="0" applyNumberFormat="1" applyFont="1" applyFill="1" applyBorder="1"/>
    <x:xf numFmtId="201" fontId="5" fillId="0" borderId="3" xfId="0" applyNumberFormat="1" applyFont="1" applyFill="1" applyBorder="1"/>
    <x:xf numFmtId="207" fontId="0" fillId="0" borderId="0" xfId="0" applyNumberFormat="1" applyFont="1" applyFill="1" applyBorder="1"/>
    <x:xf numFmtId="207" fontId="0" fillId="0" borderId="1" xfId="0" applyNumberFormat="1" applyFont="1" applyFill="1" applyBorder="1"/>
    <x:xf numFmtId="208" fontId="0" fillId="0" borderId="0" xfId="0" applyNumberFormat="1" applyFont="1" applyFill="1" applyBorder="1"/>
    <x:xf numFmtId="208" fontId="0" fillId="0" borderId="1" xfId="0" applyNumberFormat="1" applyFont="1" applyFill="1" applyBorder="1"/>
    <x:xf numFmtId="0" fontId="0" fillId="7" borderId="0" xfId="0" applyNumberFormat="1" applyFont="1" applyFill="1" applyBorder="1"/>
    <x:xf numFmtId="0" fontId="9" fillId="7" borderId="0" xfId="0" applyNumberFormat="1" applyFont="1" applyFill="1" applyBorder="1"/>
    <x:xf numFmtId="0" fontId="9" fillId="7" borderId="0" xfId="0" applyNumberFormat="1" applyFont="1" applyFill="1" applyBorder="1" applyAlignment="1">
      <x:alignment wrapText="1"/>
    </x:xf>
    <x:xf numFmtId="0" fontId="9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0" fontId="9" fillId="7" borderId="1" xfId="0" applyNumberFormat="1" applyFont="1" applyFill="1" applyBorder="1"/>
    <x:xf numFmtId="0" fontId="9" fillId="7" borderId="1" xfId="0" applyNumberFormat="1" applyFont="1" applyFill="1" applyBorder="1" applyAlignment="1">
      <x:alignment wrapText="1"/>
    </x:xf>
    <x:xf numFmtId="0" fontId="9" fillId="7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/>
    <x:xf numFmtId="0" fontId="11" fillId="8" borderId="0" xfId="0" applyNumberFormat="1" applyFont="1" applyFill="1" applyBorder="1"/>
    <x:xf numFmtId="0" fontId="12" fillId="8" borderId="0" xfId="0" applyNumberFormat="1" applyFont="1" applyFill="1" applyBorder="1"/>
    <x:xf numFmtId="0" fontId="12" fillId="8" borderId="0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13" fillId="0" borderId="10" xfId="0" applyNumberFormat="1" applyFont="1" applyFill="1" applyBorder="1"/>
    <x:xf numFmtId="0" fontId="13" fillId="0" borderId="11" xfId="0" applyNumberFormat="1" applyFont="1" applyFill="1" applyBorder="1"/>
    <x:xf numFmtId="0" fontId="13" fillId="0" borderId="12" xfId="0" applyNumberFormat="1" applyFont="1" applyFill="1" applyBorder="1"/>
    <x:xf numFmtId="0" fontId="3" fillId="0" borderId="5" xfId="0" applyNumberFormat="1" applyFont="1" applyFill="1" applyBorder="1"/>
    <x:xf numFmtId="0" fontId="3" fillId="0" borderId="8" xfId="0" applyNumberFormat="1" applyFont="1" applyFill="1" applyBorder="1"/>
    <x:xf numFmtId="209" fontId="3" fillId="0" borderId="5" xfId="0" applyNumberFormat="1" applyFont="1" applyFill="1" applyBorder="1"/>
    <x:xf numFmtId="209" fontId="3" fillId="0" borderId="8" xfId="0" applyNumberFormat="1" applyFont="1" applyFill="1" applyBorder="1"/>
    <x:xf numFmtId="209" fontId="13" fillId="0" borderId="11" xfId="0" applyNumberFormat="1" applyFont="1" applyFill="1" applyBorder="1"/>
    <x:xf numFmtId="0" fontId="0" fillId="9" borderId="0" xfId="0" applyNumberFormat="1" applyFont="1" applyFill="1" applyBorder="1"/>
    <x:xf numFmtId="0" fontId="14" fillId="9" borderId="0" xfId="0" applyNumberFormat="1" applyFont="1" applyFill="1" applyBorder="1"/>
    <x:xf numFmtId="0" fontId="15" fillId="0" borderId="0" xfId="0" applyNumberFormat="1" applyFont="1" applyFill="1" applyBorder="1"/>
    <x:xf numFmtId="209" fontId="3" fillId="0" borderId="0" xfId="0" applyNumberFormat="1" applyFont="1" applyFill="1" applyBorder="1"/>
    <x:xf numFmtId="209" fontId="15" fillId="0" borderId="0" xfId="0" applyNumberFormat="1" applyFont="1" applyFill="1" applyBorder="1"/>
    <x:xf numFmtId="209" fontId="0" fillId="0" borderId="5" xfId="0" applyNumberFormat="1" applyFont="1" applyFill="1" applyBorder="1"/>
    <x:xf numFmtId="209" fontId="0" fillId="0" borderId="8" xfId="0" applyNumberFormat="1" applyFont="1" applyFill="1" applyBorder="1"/>
    <x:xf numFmtId="0" fontId="11" fillId="10" borderId="0" xfId="0" applyNumberFormat="1" applyFont="1" applyFill="1" applyBorder="1"/>
    <x:xf numFmtId="0" fontId="12" fillId="10" borderId="0" xfId="0" applyNumberFormat="1" applyFont="1" applyFill="1" applyBorder="1" applyAlignment="1">
      <x:alignment horizontal="center"/>
    </x:xf>
    <x:xf numFmtId="0" fontId="13" fillId="0" borderId="7" xfId="0" applyNumberFormat="1" applyFont="1" applyFill="1" applyBorder="1"/>
    <x:xf numFmtId="209" fontId="13" fillId="0" borderId="8" xfId="0" applyNumberFormat="1" applyFont="1" applyFill="1" applyBorder="1"/>
    <x:xf numFmtId="0" fontId="13" fillId="0" borderId="8" xfId="0" applyNumberFormat="1" applyFont="1" applyFill="1" applyBorder="1"/>
    <x:xf numFmtId="0" fontId="14" fillId="11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7" fillId="12" borderId="0" xfId="0" applyNumberFormat="1" applyFont="1" applyFill="1" applyBorder="1" applyAlignment="1">
      <x:alignment vertical="top" wrapText="1"/>
    </x:xf>
    <x:xf numFmtId="0" fontId="11" fillId="12" borderId="0" xfId="0" applyNumberFormat="1" applyFont="1" applyFill="1" applyBorder="1" applyAlignment="1">
      <x:alignment vertical="top" wrapText="1"/>
    </x:xf>
    <x:xf numFmtId="0" fontId="7" fillId="5" borderId="4" xfId="0" applyNumberFormat="1" applyFont="1" applyFill="1" applyBorder="1" applyAlignment="1">
      <x:alignment vertical="top" wrapText="1"/>
    </x:xf>
    <x:xf numFmtId="0" fontId="7" fillId="5" borderId="5" xfId="0" applyNumberFormat="1" applyFont="1" applyFill="1" applyBorder="1" applyAlignment="1">
      <x:alignment vertical="top" wrapText="1"/>
    </x:xf>
    <x:xf numFmtId="0" fontId="7" fillId="5" borderId="6" xfId="0" applyNumberFormat="1" applyFont="1" applyFill="1" applyBorder="1" applyAlignment="1">
      <x:alignment vertical="top" wrapText="1"/>
    </x:xf>
    <x:xf numFmtId="0" fontId="7" fillId="5" borderId="7" xfId="0" applyNumberFormat="1" applyFont="1" applyFill="1" applyBorder="1" applyAlignment="1">
      <x:alignment vertical="top" wrapText="1"/>
    </x:xf>
    <x:xf numFmtId="0" fontId="7" fillId="5" borderId="8" xfId="0" applyNumberFormat="1" applyFont="1" applyFill="1" applyBorder="1" applyAlignment="1">
      <x:alignment vertical="top" wrapText="1"/>
    </x:xf>
    <x:xf numFmtId="0" fontId="7" fillId="5" borderId="9" xfId="0" applyNumberFormat="1" applyFont="1" applyFill="1" applyBorder="1" applyAlignment="1">
      <x:alignment vertical="top" wrapText="1"/>
    </x:xf>
    <x:xf numFmtId="0" fontId="13" fillId="5" borderId="4" xfId="0" applyNumberFormat="1" applyFont="1" applyFill="1" applyBorder="1" applyAlignment="1">
      <x:alignment vertical="top" wrapText="1"/>
    </x:xf>
    <x:xf numFmtId="0" fontId="13" fillId="5" borderId="7" xfId="0" applyNumberFormat="1" applyFont="1" applyFill="1" applyBorder="1" applyAlignment="1">
      <x:alignment vertical="top" wrapText="1"/>
    </x:xf>
    <x:xf numFmtId="209" fontId="0" fillId="0" borderId="11" xfId="0" applyNumberFormat="1" applyFont="1" applyFill="1" applyBorder="1"/>
    <x:xf numFmtId="209" fontId="3" fillId="0" borderId="11" xfId="0" applyNumberFormat="1" applyFont="1" applyFill="1" applyBorder="1"/>
    <x:xf numFmtId="0" fontId="13" fillId="0" borderId="10" xfId="0" applyNumberFormat="1" applyFont="1" applyFill="1" applyBorder="1" applyAlignment="1">
      <x:alignment wrapText="1"/>
    </x:xf>
    <x:xf numFmtId="209" fontId="3" fillId="0" borderId="11" xfId="0" applyNumberFormat="1" applyFont="1" applyFill="1" applyBorder="1" applyAlignment="1">
      <x:alignment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/>
    <x:xf numFmtId="0" fontId="11" fillId="12" borderId="0" xfId="0" applyNumberFormat="1" applyFont="1" applyFill="1" applyBorder="1"/>
    <x:xf numFmtId="0" fontId="12" fillId="12" borderId="0" xfId="0" applyNumberFormat="1" applyFont="1" applyFill="1" applyBorder="1"/>
    <x:xf numFmtId="0" fontId="13" fillId="0" borderId="4" xfId="0" applyNumberFormat="1" applyFont="1" applyFill="1" applyBorder="1"/>
    <x:xf numFmtId="0" fontId="12" fillId="12" borderId="0" xfId="0" applyNumberFormat="1" applyFont="1" applyFill="1" applyBorder="1" applyAlignment="1">
      <x:alignment wrapText="1"/>
    </x:xf>
    <x:xf numFmtId="0" fontId="13" fillId="0" borderId="4" xfId="0" applyNumberFormat="1" applyFont="1" applyFill="1" applyBorder="1" applyAlignment="1">
      <x:alignment wrapText="1"/>
    </x:xf>
    <x:xf numFmtId="209" fontId="3" fillId="0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13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color rgb="FFB42318"/>
      </x:font>
      <x:fill>
        <x:patternFill>
          <x:bgColor rgb="FFFDECEC"/>
        </x:patternFill>
      </x:fill>
    </x:dxf>
    <x:dxf>
      <x:font>
        <x:color rgb="FF027A48"/>
      </x:font>
      <x:fill>
        <x:patternFill>
          <x:bgColor rgb="FFECFD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3e8408a744818" /><Relationship Type="http://schemas.openxmlformats.org/officeDocument/2006/relationships/theme" Target="/xl/theme/theme1.xml" Id="R962baff6491646cd" /><Relationship Type="http://schemas.openxmlformats.org/officeDocument/2006/relationships/sharedStrings" Target="/xl/sharedStrings.xml" Id="R49a13a21f4054f2d" /><Relationship Type="http://schemas.openxmlformats.org/officeDocument/2006/relationships/worksheet" Target="/xl/worksheets/sheet1.xml" Id="Ra9f8eb243b234293" /><Relationship Type="http://schemas.openxmlformats.org/officeDocument/2006/relationships/worksheet" Target="/xl/worksheets/sheet2.xml" Id="Rbfc6906613d049c3" /><Relationship Type="http://schemas.openxmlformats.org/officeDocument/2006/relationships/worksheet" Target="/xl/worksheets/sheet3.xml" Id="R357a66d05d064754" /><Relationship Type="http://schemas.openxmlformats.org/officeDocument/2006/relationships/worksheet" Target="/xl/worksheets/sheet4.xml" Id="Rd8eb25e5af4e48e4" /><Relationship Type="http://schemas.openxmlformats.org/officeDocument/2006/relationships/worksheet" Target="/xl/worksheets/sheet5.xml" Id="Rf2471b9644d84c91" /><Relationship Type="http://schemas.openxmlformats.org/officeDocument/2006/relationships/worksheet" Target="/xl/worksheets/sheet6.xml" Id="R58bfc79a6dbe4e25" /><Relationship Type="http://schemas.openxmlformats.org/officeDocument/2006/relationships/worksheet" Target="/xl/worksheets/sheet7.xml" Id="R1eb0791cba7b44a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b14c6c4abdb7458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edd59fe8b91a4f10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barChart>
        <c:barDir val="col"/>
        <c:grouping val="clustered"/>
        <c:varyColors val="0"/>
        <c:ser>
          <c:idx val="0"/>
          <c:order val="0"/>
          <c:tx>
            <c:v>Receipts</c:v>
          </c:tx>
          <c:cat>
            <c:strRef>
              <c:f>'Historical Receipts'!$A$4:$A$16</c:f>
              <c:strCache>
                <c:ptCount val="0"/>
              </c:strCache>
            </c:strRef>
          </c:cat>
          <c:val>
            <c:numRef>
              <c:f>'Historical Receipts'!$E$4:$E$16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varyColors val="0"/>
        <c:ser>
          <c:idx val="0"/>
          <c:order val="0"/>
          <c:tx>
            <c:v>Core Kate Interiors</c:v>
          </c:tx>
          <c:marker>
            <c:symbol val="none"/>
          </c:marker>
          <c:cat>
            <c:strRef>
              <c:f>'36M Forecast'!$A$4:$A$39</c:f>
              <c:strCache>
                <c:ptCount val="0"/>
              </c:strCache>
            </c:strRef>
          </c:cat>
          <c:val>
            <c:numRef>
              <c:f>'36M Forecast'!$B$4:$B$39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KATE AR</c:v>
          </c:tx>
          <c:marker>
            <c:symbol val="none"/>
          </c:marker>
          <c:cat>
            <c:strRef>
              <c:f>'36M Forecast'!$A$4:$A$39</c:f>
              <c:strCache>
                <c:ptCount val="0"/>
              </c:strCache>
            </c:strRef>
          </c:cat>
          <c:val>
            <c:numRef>
              <c:f>'36M Forecast'!$C$4:$C$39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Offset val="10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2</xdr:row>
      <xdr:rowOff>0</xdr:rowOff>
    </xdr:from>
    <xdr:to>
      <xdr:col>16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14c6c4abdb7458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11</xdr:col>
      <xdr:colOff>0</xdr:colOff>
      <xdr:row>7</xdr:row>
      <xdr:rowOff>0</xdr:rowOff>
    </xdr:from>
    <xdr:to>
      <xdr:col>20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dd59fe8b91a4f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2b99ac0700e0473b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2.xml" Id="R79bf559b2ea64311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42" hidden="0" customWidth="1"/>
    <x:col min="3" max="3" width="14" hidden="0" customWidth="1"/>
    <x:col min="9" max="9" width="14" hidden="0" customWidth="1"/>
    <x:col min="10" max="10" width="24" hidden="0" customWidth="1"/>
    <x:col min="11" max="11" width="15" hidden="0" customWidth="1"/>
    <x:col min="12" max="12" width="15" hidden="0" customWidth="1"/>
    <x:col min="13" max="13" width="15" hidden="0" customWidth="1"/>
    <x:col min="14" max="14" width="4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 ht="28" customHeight="1">
      <x:c r="A1" s="5" t="str">
        <x:v>KATE INTERIORS / KATE AR — FINANCING MODEL</x:v>
      </x:c>
      <x:c r="B1" s="5"/>
      <x:c r="C1" s="5"/>
      <x:c r="D1" s="5"/>
      <x:c r="E1" s="5"/>
      <x:c r="F1" s="5"/>
      <x:c r="G1" s="5"/>
      <x:c r="H1" s="5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Financing assumptions</x:v>
      </x:c>
      <x:c r="B3" s="11"/>
      <x:c r="C3" s="11"/>
      <x:c r="D3" s="11" t="str">
        <x:v>Operating plan assumptions — management case</x:v>
      </x:c>
      <x:c r="E3" s="11"/>
      <x:c r="F3" s="11"/>
      <x:c r="G3" s="11"/>
      <x:c r="H3" s="11"/>
      <x:c r="J3" s="118" t="str">
        <x:v>KATE AR revenue engines — management case</x:v>
      </x:c>
      <x:c r="K3" s="118"/>
      <x:c r="L3" s="118"/>
      <x:c r="M3" s="118"/>
      <x:c r="N3" s="118"/>
    </x:row>
    <x:row r="4">
      <x:c r="A4" t="str">
        <x:v>Requested facility (AED)</x:v>
      </x:c>
      <x:c r="B4" s="16" t="n">
        <x:v>250000</x:v>
      </x:c>
      <x:c r="D4" s="27" t="str">
        <x:v>Metric</x:v>
      </x:c>
      <x:c r="E4" s="27" t="str">
        <x:v>Year 1</x:v>
      </x:c>
      <x:c r="F4" s="27" t="str">
        <x:v>Year 2</x:v>
      </x:c>
      <x:c r="G4" s="27" t="str">
        <x:v>Year 3</x:v>
      </x:c>
      <x:c r="H4" s="27" t="str">
        <x:v>Notes</x:v>
      </x:c>
      <x:c r="J4" s="119" t="str">
        <x:v>Revenue engine</x:v>
      </x:c>
      <x:c r="K4" s="119" t="str">
        <x:v>Year 1</x:v>
      </x:c>
      <x:c r="L4" s="119" t="str">
        <x:v>Year 2</x:v>
      </x:c>
      <x:c r="M4" s="119" t="str">
        <x:v>Year 3</x:v>
      </x:c>
      <x:c r="N4" s="119" t="str">
        <x:v>Commercial role</x:v>
      </x:c>
    </x:row>
    <x:row r="5">
      <x:c r="A5" t="str">
        <x:v>Model annual interest rate</x:v>
      </x:c>
      <x:c r="B5" s="18" t="n">
        <x:v>0.1</x:v>
      </x:c>
      <x:c r="D5" t="str">
        <x:v>Core Kate Interiors revenue (AED)</x:v>
      </x:c>
      <x:c r="E5" s="16" t="n">
        <x:v>200000</x:v>
      </x:c>
      <x:c r="F5" s="16" t="n">
        <x:v>300000</x:v>
      </x:c>
      <x:c r="G5" s="16" t="n">
        <x:v>420000</x:v>
      </x:c>
      <x:c r="H5" s="124" t="str">
        <x:v>Dubai market reactivation: transition from intermittent founder visits to a permanent family and operating base, supported by the January 2026 office, continuous local availability and the ability to restart marketing.</x:v>
      </x:c>
      <x:c r="J5" s="94" t="str">
        <x:v>Managed AR Services</x:v>
      </x:c>
      <x:c r="K5" s="108" t="n">
        <x:v>140000</x:v>
      </x:c>
      <x:c r="L5" s="108" t="n">
        <x:v>200000</x:v>
      </x:c>
      <x:c r="M5" s="108" t="n">
        <x:v>260000</x:v>
      </x:c>
      <x:c r="N5" s="95" t="str">
        <x:v>Turnkey AR menus, product/furniture experiences, asset preparation and support</x:v>
      </x:c>
    </x:row>
    <x:row r="6">
      <x:c r="A6" t="str">
        <x:v>Tenor (months)</x:v>
      </x:c>
      <x:c r="B6" s="20" t="n">
        <x:v>72</x:v>
      </x:c>
      <x:c r="D6" t="str">
        <x:v>KATE AR revenue (AED)</x:v>
      </x:c>
      <x:c r="E6" s="16" t="n">
        <x:v>220000</x:v>
      </x:c>
      <x:c r="F6" s="16" t="n">
        <x:v>430000</x:v>
      </x:c>
      <x:c r="G6" s="16" t="n">
        <x:v>760000</x:v>
      </x:c>
      <x:c r="H6" t="str">
        <x:v>Managed AR Services + KATE AR Cloud subscriptions, setup and usage</x:v>
      </x:c>
      <x:c r="J6" s="97" t="str">
        <x:v>KATE AR Cloud Platform</x:v>
      </x:c>
      <x:c r="K6" s="109" t="n">
        <x:v>80000</x:v>
      </x:c>
      <x:c r="L6" s="109" t="n">
        <x:v>230000</x:v>
      </x:c>
      <x:c r="M6" s="109" t="n">
        <x:v>500000</x:v>
      </x:c>
      <x:c r="N6" s="98" t="str">
        <x:v>Global subscriptions, setup, usage and additional platform services</x:v>
      </x:c>
    </x:row>
    <x:row r="7">
      <x:c r="A7" t="str">
        <x:v>Model start date</x:v>
      </x:c>
      <x:c r="B7" s="22" t="n">
        <x:v>46296</x:v>
      </x:c>
      <x:c r="D7" t="str">
        <x:v>Gross margin</x:v>
      </x:c>
      <x:c r="E7" s="18" t="n">
        <x:v>0.7</x:v>
      </x:c>
      <x:c r="F7" s="18" t="n">
        <x:v>0.7</x:v>
      </x:c>
      <x:c r="G7" s="18" t="n">
        <x:v>0.72</x:v>
      </x:c>
      <x:c r="H7" t="str">
        <x:v>Illustrative blended margin</x:v>
      </x:c>
      <x:c r="J7" s="120" t="str">
        <x:v>KATE AR total</x:v>
      </x:c>
      <x:c r="K7" s="121" t="n">
        <x:f>SUM(K5:K6)</x:f>
        <x:v>220000</x:v>
      </x:c>
      <x:c r="L7" s="121" t="n">
        <x:f>SUM(L5:L6)</x:f>
        <x:v>430000</x:v>
      </x:c>
      <x:c r="M7" s="121" t="n">
        <x:f>SUM(M5:M6)</x:f>
        <x:v>760000</x:v>
      </x:c>
      <x:c r="N7" s="122" t="str">
        <x:v>Matches the KATE AR revenue used in the forecast</x:v>
      </x:c>
    </x:row>
    <x:row r="8">
      <x:c r="A8" t="str">
        <x:v>Preferred principal grace (months)</x:v>
      </x:c>
      <x:c r="B8" s="20" t="n">
        <x:v>6</x:v>
      </x:c>
      <x:c r="D8" t="str">
        <x:v>Operating expenses (AED)</x:v>
      </x:c>
      <x:c r="E8" s="16" t="n">
        <x:v>170000</x:v>
      </x:c>
      <x:c r="F8" s="16" t="n">
        <x:v>255000</x:v>
      </x:c>
      <x:c r="G8" s="16" t="n">
        <x:v>360000</x:v>
      </x:c>
      <x:c r="H8" t="str">
        <x:v>Excludes debt service</x:v>
      </x:c>
    </x:row>
    <x:row r="9">
      <x:c r="A9" t="str">
        <x:v>EUR/AED planning FX</x:v>
      </x:c>
      <x:c r="B9" s="24" t="n">
        <x:v>4.2</x:v>
      </x:c>
      <x:c r="J9" s="123" t="str">
        <x:v>Setup fee</x:v>
      </x:c>
      <x:c r="K9" s="123" t="str">
        <x:v>One-time onboarding</x:v>
      </x:c>
      <x:c r="L9" s="123" t="str">
        <x:v>Account and asset-library configuration</x:v>
      </x:c>
      <x:c r="M9" s="123" t="str">
        <x:v>Initial integration, testing and training</x:v>
      </x:c>
      <x:c r="N9" s="123" t="str">
        <x:v>New 3D assets and advanced integrations priced separately</x:v>
      </x:c>
    </x:row>
    <x:row r="10">
      <x:c r="A10" t="str">
        <x:v>USD/AED peg</x:v>
      </x:c>
      <x:c r="B10" s="24" t="n">
        <x:v>3.6725</x:v>
      </x:c>
      <x:c r="D10" s="11" t="str">
        <x:v>KATE AR commercial assumptions from existing business plan</x:v>
      </x:c>
      <x:c r="E10" s="11"/>
      <x:c r="F10" s="11"/>
      <x:c r="G10" s="11"/>
      <x:c r="H10" s="11"/>
    </x:row>
    <x:row r="11">
      <x:c r="D11" s="30" t="str">
        <x:v>Plan</x:v>
      </x:c>
      <x:c r="E11" s="30" t="str">
        <x:v>USD / month</x:v>
      </x:c>
      <x:c r="F11" s="30" t="str">
        <x:v>AED / month</x:v>
      </x:c>
      <x:c r="G11" s="30" t="str">
        <x:v>Setup USD</x:v>
      </x:c>
      <x:c r="H11" s="30" t="str">
        <x:v>AED setup</x:v>
      </x:c>
    </x:row>
    <x:row r="12">
      <x:c r="A12" s="11" t="str">
        <x:v>Debt service output</x:v>
      </x:c>
      <x:c r="B12" s="11"/>
      <x:c r="D12" t="str">
        <x:v>Pilot</x:v>
      </x:c>
      <x:c r="E12" s="16" t="n">
        <x:v>249</x:v>
      </x:c>
      <x:c r="F12" s="34" t="n">
        <x:f>E12*$B$10</x:f>
        <x:v>914.4525</x:v>
      </x:c>
      <x:c r="G12" s="16" t="n">
        <x:v>500</x:v>
      </x:c>
      <x:c r="H12" s="34" t="n">
        <x:f>G12*$B$10</x:f>
        <x:v>1836.25</x:v>
      </x:c>
    </x:row>
    <x:row r="13">
      <x:c r="A13" t="str">
        <x:v>Monthly payment — no grace</x:v>
      </x:c>
      <x:c r="B13" s="38" t="n">
        <x:f>($B$4*($B$5/12))/(1-(1+$B$5/12)^(-$B$6))</x:f>
        <x:v>4631.459443942632</x:v>
      </x:c>
      <x:c r="D13" t="str">
        <x:v>Studio</x:v>
      </x:c>
      <x:c r="E13" s="16" t="n">
        <x:v>699</x:v>
      </x:c>
      <x:c r="F13" s="34" t="n">
        <x:f>E13*$B$10</x:f>
        <x:v>2567.0775</x:v>
      </x:c>
      <x:c r="G13" s="16" t="n">
        <x:v>1500</x:v>
      </x:c>
      <x:c r="H13" s="34" t="n">
        <x:f>G13*$B$10</x:f>
        <x:v>5508.75</x:v>
      </x:c>
    </x:row>
    <x:row r="14">
      <x:c r="A14" t="str">
        <x:v>Annual debt service — no grace</x:v>
      </x:c>
      <x:c r="B14" s="38" t="n">
        <x:f>B13*12</x:f>
        <x:v>55577.51332731158</x:v>
      </x:c>
      <x:c r="D14" t="str">
        <x:v>Commerce</x:v>
      </x:c>
      <x:c r="E14" s="16" t="n">
        <x:v>1490</x:v>
      </x:c>
      <x:c r="F14" s="34" t="n">
        <x:f>E14*$B$10</x:f>
        <x:v>5472.025</x:v>
      </x:c>
      <x:c r="G14" s="16" t="n">
        <x:v>3000</x:v>
      </x:c>
      <x:c r="H14" s="34" t="n">
        <x:f>G14*$B$10</x:f>
        <x:v>11017.5</x:v>
      </x:c>
    </x:row>
    <x:row r="15">
      <x:c r="A15" t="str">
        <x:v>Interest-only payment during grace</x:v>
      </x:c>
      <x:c r="B15" s="38" t="n">
        <x:f>$B$4*$B$5/12</x:f>
        <x:v>2083.3333333333335</x:v>
      </x:c>
      <x:c r="D15" t="str">
        <x:v>Enterprise</x:v>
      </x:c>
      <x:c r="E15" s="16" t="n">
        <x:v>3500</x:v>
      </x:c>
      <x:c r="F15" s="34" t="n">
        <x:f>E15*$B$10</x:f>
        <x:v>12853.75</x:v>
      </x:c>
      <x:c r="G15"/>
      <x:c r="H15"/>
    </x:row>
    <x:row r="16">
      <x:c r="D16" t="str">
        <x:v>Modelled GPU rate</x:v>
      </x:c>
      <x:c r="E16" s="36" t="n">
        <x:v>2.75</x:v>
      </x:c>
      <x:c r="F16"/>
      <x:c r="G16"/>
      <x:c r="H16"/>
    </x:row>
    <x:row r="18">
      <x:c r="A18" s="43" t="str">
        <x:v>Important: forecast values are an illustrative management plan, not audited results or a guarantee. The interest rate is a modelling assumption only. Final pricing, grace, tenor and collateral/guarantee terms are subject to lender approval.</x:v>
      </x:c>
      <x:c r="B18" s="43"/>
      <x:c r="C18" s="43"/>
      <x:c r="D18" s="43"/>
      <x:c r="E18" s="43"/>
      <x:c r="F18" s="43"/>
      <x:c r="G18" s="43"/>
      <x:c r="H18" s="43"/>
    </x:row>
    <x:row r="19">
      <x:c r="A19" s="43"/>
      <x:c r="B19" s="43"/>
      <x:c r="C19" s="43"/>
      <x:c r="D19" s="43"/>
      <x:c r="E19" s="43"/>
      <x:c r="F19" s="43"/>
      <x:c r="G19" s="43"/>
      <x:c r="H19" s="43"/>
    </x:row>
    <x:row r="20">
      <x:c r="A20" s="43"/>
      <x:c r="B20" s="43"/>
      <x:c r="C20" s="43"/>
      <x:c r="D20" s="126" t="str">
        <x:v>CORE BUSINESS REACTIVATION — MANAGEMENT ASSUMPTION</x:v>
      </x:c>
      <x:c r="E20" s="126"/>
      <x:c r="F20" s="126"/>
      <x:c r="G20" s="126"/>
      <x:c r="H20" s="126"/>
    </x:row>
    <x:row r="21">
      <x:c r="A21" s="43"/>
      <x:c r="B21" s="43"/>
      <x:c r="C21" s="43"/>
      <x:c r="D21" s="133" t="str">
        <x:v>Operating pattern</x:v>
      </x:c>
      <x:c r="E21" s="128" t="str">
        <x:v>Intermittent 1–2 month founder visits since launch</x:v>
      </x:c>
      <x:c r="F21" s="128" t="str">
        <x:v>January 2026 office opened</x:v>
      </x:c>
      <x:c r="G21" s="128" t="str">
        <x:v>Regional conflict interrupted continuous presence</x:v>
      </x:c>
      <x:c r="H21" s="129" t="str">
        <x:v>Permanent Dubai family and operating base now adopted</x:v>
      </x:c>
    </x:row>
    <x:row r="22">
      <x:c r="A22" s="43"/>
      <x:c r="B22" s="43"/>
      <x:c r="C22" s="43"/>
      <x:c r="D22" s="134" t="str">
        <x:v>Commercial effect</x:v>
      </x:c>
      <x:c r="E22" s="131" t="str">
        <x:v>Continuous client availability</x:v>
      </x:c>
      <x:c r="F22" s="131" t="str">
        <x:v>Faster site visits and response</x:v>
      </x:c>
      <x:c r="G22" s="131" t="str">
        <x:v>Consistent sales follow-up</x:v>
      </x:c>
      <x:c r="H22" s="132" t="str">
        <x:v>Capacity to restart local marketing</x:v>
      </x:c>
    </x:row>
    <x:row r="23">
      <x:c r="D23" s="137" t="str">
        <x:v>Core revenue plan</x:v>
      </x:c>
      <x:c r="E23" s="138" t="n">
        <x:v>200000</x:v>
      </x:c>
      <x:c r="F23" s="138" t="n">
        <x:v>300000</x:v>
      </x:c>
      <x:c r="G23" s="138" t="n">
        <x:v>420000</x:v>
      </x:c>
      <x:c r="H23" s="139" t="str">
        <x:v>Conservative ramp; management scenario, not a guarantee</x:v>
      </x:c>
    </x:row>
  </x:sheetData>
  <x:mergeCells>
    <x:mergeCell ref="A1:H1"/>
    <x:mergeCell ref="A3:D3"/>
    <x:mergeCell ref="D3:H3"/>
    <x:mergeCell ref="D10:H10"/>
    <x:mergeCell ref="A12:B12"/>
    <x:mergeCell ref="A18:H22"/>
    <x:mergeCell ref="D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46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86" t="str">
        <x:v>WIO BANK — IDENTIFIED EXTERNAL BUSINESS RECEIPTS</x:v>
      </x:c>
      <x:c r="B1" s="86"/>
      <x:c r="C1" s="86"/>
      <x:c r="D1" s="86"/>
      <x:c r="E1" s="86"/>
      <x:c r="F1" s="86"/>
      <x:c r="G1" s="84"/>
      <x:c r="H1" s="84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Month</x:v>
      </x:c>
      <x:c r="B3" s="11" t="str">
        <x:v>AED receipts</x:v>
      </x:c>
      <x:c r="C3" s="11" t="str">
        <x:v>EUR receipts</x:v>
      </x:c>
      <x:c r="D3" s="11" t="str">
        <x:v>FX used</x:v>
      </x:c>
      <x:c r="E3" s="11" t="str">
        <x:v>AED equivalent</x:v>
      </x:c>
      <x:c r="F3" s="11" t="str">
        <x:v>Evidence / comment</x:v>
      </x:c>
    </x:row>
    <x:row r="4">
      <x:c r="A4" s="50" t="n">
        <x:v>45839</x:v>
      </x:c>
      <x:c r="B4" s="38" t="n">
        <x:v>5000</x:v>
      </x:c>
      <x:c r="C4" s="38" t="n">
        <x:v>1445</x:v>
      </x:c>
      <x:c r="D4" s="38" t="n">
        <x:v>4.2</x:v>
      </x:c>
      <x:c r="E4" s="38" t="n">
        <x:f>B4+C4*D4</x:f>
        <x:v>11069</x:v>
      </x:c>
      <x:c r="F4" t="str">
        <x:v>Timbercraft + Global Creative Group</x:v>
      </x:c>
    </x:row>
    <x:row r="5">
      <x:c r="A5" s="50" t="n">
        <x:v>45870</x:v>
      </x:c>
      <x:c r="B5" s="38" t="n">
        <x:v>0</x:v>
      </x:c>
      <x:c r="C5" s="38" t="n">
        <x:v>0</x:v>
      </x:c>
      <x:c r="D5" s="38" t="n">
        <x:v>4.2</x:v>
      </x:c>
      <x:c r="E5" s="38" t="n">
        <x:f>B5+C5*D5</x:f>
        <x:v>0</x:v>
      </x:c>
      <x:c r="F5" t="str">
        <x:v>No external business receipt identified</x:v>
      </x:c>
    </x:row>
    <x:row r="6">
      <x:c r="A6" s="50" t="n">
        <x:v>45901</x:v>
      </x:c>
      <x:c r="B6" s="38" t="n">
        <x:v>49634.71</x:v>
      </x:c>
      <x:c r="C6" s="38" t="n">
        <x:v>0</x:v>
      </x:c>
      <x:c r="D6" s="38" t="n">
        <x:v>4.2</x:v>
      </x:c>
      <x:c r="E6" s="38" t="n">
        <x:f>B6+C6*D6</x:f>
        <x:v>49634.71</x:v>
      </x:c>
      <x:c r="F6" t="str">
        <x:v>Mercantile &amp; Maritime Middle East + Inside Kay EL LLC</x:v>
      </x:c>
    </x:row>
    <x:row r="7">
      <x:c r="A7" s="50" t="n">
        <x:v>45931</x:v>
      </x:c>
      <x:c r="B7" s="38" t="n">
        <x:v>1480.71</x:v>
      </x:c>
      <x:c r="C7" s="38" t="n">
        <x:v>360</x:v>
      </x:c>
      <x:c r="D7" s="38" t="n">
        <x:v>4.19</x:v>
      </x:c>
      <x:c r="E7" s="38" t="n">
        <x:f>B7+C7*D7</x:f>
        <x:v>2989.11</x:v>
      </x:c>
      <x:c r="F7" t="str">
        <x:v>Dantone ME Home Furniture Trading + Global Creative Group</x:v>
      </x:c>
    </x:row>
    <x:row r="8">
      <x:c r="A8" s="50" t="n">
        <x:v>45962</x:v>
      </x:c>
      <x:c r="B8" s="38" t="n">
        <x:v>0</x:v>
      </x:c>
      <x:c r="C8" s="38" t="n">
        <x:v>3530</x:v>
      </x:c>
      <x:c r="D8" s="38" t="n">
        <x:v>4.26</x:v>
      </x:c>
      <x:c r="E8" s="38" t="n">
        <x:f>B8+C8*D8</x:f>
        <x:v>15037.8</x:v>
      </x:c>
      <x:c r="F8" t="str">
        <x:v>Global Creative Group + private client</x:v>
      </x:c>
    </x:row>
    <x:row r="9">
      <x:c r="A9" s="50" t="n">
        <x:v>45992</x:v>
      </x:c>
      <x:c r="B9" s="38" t="n">
        <x:v>0</x:v>
      </x:c>
      <x:c r="C9" s="38" t="n">
        <x:v>970</x:v>
      </x:c>
      <x:c r="D9" s="38" t="n">
        <x:v>4.2</x:v>
      </x:c>
      <x:c r="E9" s="38" t="n">
        <x:f>B9+C9*D9</x:f>
        <x:v>4074</x:v>
      </x:c>
      <x:c r="F9" t="str">
        <x:v>Private client</x:v>
      </x:c>
    </x:row>
    <x:row r="10">
      <x:c r="A10" s="50" t="n">
        <x:v>46023</x:v>
      </x:c>
      <x:c r="B10" s="38" t="n">
        <x:v>0</x:v>
      </x:c>
      <x:c r="C10" s="38" t="n">
        <x:v>0</x:v>
      </x:c>
      <x:c r="D10" s="38" t="n">
        <x:v>4.2</x:v>
      </x:c>
      <x:c r="E10" s="38" t="n">
        <x:f>B10+C10*D10</x:f>
        <x:v>0</x:v>
      </x:c>
      <x:c r="F10" t="str">
        <x:v>No external business receipt identified</x:v>
      </x:c>
    </x:row>
    <x:row r="11">
      <x:c r="A11" s="50" t="n">
        <x:v>46054</x:v>
      </x:c>
      <x:c r="B11" s="38" t="n">
        <x:v>0</x:v>
      </x:c>
      <x:c r="C11" s="38" t="n">
        <x:v>0</x:v>
      </x:c>
      <x:c r="D11" s="38" t="n">
        <x:v>4.2</x:v>
      </x:c>
      <x:c r="E11" s="38" t="n">
        <x:f>B11+C11*D11</x:f>
        <x:v>0</x:v>
      </x:c>
      <x:c r="F11" t="str">
        <x:v>No external business receipt identified</x:v>
      </x:c>
    </x:row>
    <x:row r="12">
      <x:c r="A12" s="50" t="n">
        <x:v>46082</x:v>
      </x:c>
      <x:c r="B12" s="38" t="n">
        <x:v>0</x:v>
      </x:c>
      <x:c r="C12" s="38" t="n">
        <x:v>0</x:v>
      </x:c>
      <x:c r="D12" s="38" t="n">
        <x:v>4.2</x:v>
      </x:c>
      <x:c r="E12" s="38" t="n">
        <x:f>B12+C12*D12</x:f>
        <x:v>0</x:v>
      </x:c>
      <x:c r="F12" t="str">
        <x:v>No external business receipt identified</x:v>
      </x:c>
    </x:row>
    <x:row r="13">
      <x:c r="A13" s="50" t="n">
        <x:v>46113</x:v>
      </x:c>
      <x:c r="B13" s="38" t="n">
        <x:v>0</x:v>
      </x:c>
      <x:c r="C13" s="38" t="n">
        <x:v>2765.31</x:v>
      </x:c>
      <x:c r="D13" s="38" t="n">
        <x:v>4.1829</x:v>
      </x:c>
      <x:c r="E13" s="38" t="n">
        <x:f>B13+C13*D13</x:f>
        <x:v>11567.015199</x:v>
      </x:c>
      <x:c r="F13" t="str">
        <x:v>Private client</x:v>
      </x:c>
    </x:row>
    <x:row r="14">
      <x:c r="A14" s="50" t="n">
        <x:v>46143</x:v>
      </x:c>
      <x:c r="B14" s="38" t="n">
        <x:v>0</x:v>
      </x:c>
      <x:c r="C14" s="38" t="n">
        <x:v>0</x:v>
      </x:c>
      <x:c r="D14" s="38" t="n">
        <x:v>4.2</x:v>
      </x:c>
      <x:c r="E14" s="38" t="n">
        <x:f>B14+C14*D14</x:f>
        <x:v>0</x:v>
      </x:c>
      <x:c r="F14" t="str">
        <x:v>No external business receipt identified</x:v>
      </x:c>
    </x:row>
    <x:row r="15">
      <x:c r="A15" s="50" t="n">
        <x:v>46174</x:v>
      </x:c>
      <x:c r="B15" s="38" t="n">
        <x:v>0</x:v>
      </x:c>
      <x:c r="C15" s="38" t="n">
        <x:v>0</x:v>
      </x:c>
      <x:c r="D15" s="38" t="n">
        <x:v>4.2</x:v>
      </x:c>
      <x:c r="E15" s="38" t="n">
        <x:f>B15+C15*D15</x:f>
        <x:v>0</x:v>
      </x:c>
      <x:c r="F15" t="str">
        <x:v>No external business receipt identified</x:v>
      </x:c>
    </x:row>
    <x:row r="16">
      <x:c r="A16" s="50" t="n">
        <x:v>46204</x:v>
      </x:c>
      <x:c r="B16" s="38" t="n">
        <x:v>0</x:v>
      </x:c>
      <x:c r="C16" s="38" t="n">
        <x:v>3975.96</x:v>
      </x:c>
      <x:c r="D16" s="38" t="n">
        <x:v>4.0726</x:v>
      </x:c>
      <x:c r="E16" s="38" t="n">
        <x:f>B16+C16*D16</x:f>
        <x:v>16192.494696000002</x:v>
      </x:c>
      <x:c r="F16" t="str">
        <x:v>Private client + business receipt transferred to company account</x:v>
      </x:c>
    </x:row>
    <x:row r="17">
      <x:c r="A17" s="54" t="str">
        <x:v>Total identified external receipts (13 months)</x:v>
      </x:c>
      <x:c r="B17" s="54"/>
      <x:c r="C17" s="54"/>
      <x:c r="D17" s="54"/>
      <x:c r="E17" s="56" t="n">
        <x:f>SUM(E4:E16)</x:f>
        <x:v>110564.12989499999</x:v>
      </x:c>
      <x:c r="F17" s="52"/>
    </x:row>
    <x:row r="19">
      <x:c r="A19" s="60" t="str">
        <x:v>Classification excludes internal EUR→AED transfers. Client identity for private-client receipts was confirmed by management. The July 2026 'Local transaction' receipt was confirmed by management as a business collection transferred to the company account.</x:v>
      </x:c>
      <x:c r="B19" s="60"/>
      <x:c r="C19" s="60"/>
      <x:c r="D19" s="60"/>
      <x:c r="E19" s="60"/>
      <x:c r="F19" s="60"/>
    </x:row>
    <x:row r="20">
      <x:c r="A20" s="60"/>
      <x:c r="B20" s="60"/>
      <x:c r="C20" s="60"/>
      <x:c r="D20" s="60"/>
      <x:c r="E20" s="60"/>
      <x:c r="F20" s="60"/>
    </x:row>
    <x:row r="21">
      <x:c r="A21" s="60"/>
      <x:c r="B21" s="60"/>
      <x:c r="C21" s="60"/>
      <x:c r="D21" s="60"/>
      <x:c r="E21" s="60"/>
      <x:c r="F21" s="60"/>
    </x:row>
  </x:sheetData>
  <x:mergeCells>
    <x:mergeCell ref="A1:F1"/>
    <x:mergeCell ref="A17:D17"/>
    <x:mergeCell ref="A19:F21"/>
  </x:mergeCells>
  <x:pageMargins left="0.7" right="0.7" top="0.75" bottom="0.75" header="0.3" footer="0.3"/>
  <x:drawing xmlns:r="http://schemas.openxmlformats.org/officeDocument/2006/relationships" r:id="R2b99ac0700e0473b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6" hidden="0" customWidth="1"/>
    <x:col min="5" max="5" width="42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86" t="str">
        <x:v>PROPOSED USE OF AED 250,000 FACILITY</x:v>
      </x:c>
      <x:c r="B1" s="86"/>
      <x:c r="C1" s="86"/>
      <x:c r="D1" s="86"/>
      <x:c r="E1" s="86"/>
      <x:c r="F1" s="84"/>
      <x:c r="G1" s="84"/>
      <x:c r="H1" s="84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Use</x:v>
      </x:c>
      <x:c r="B3" s="11" t="str">
        <x:v>AED</x:v>
      </x:c>
      <x:c r="C3" s="11" t="str">
        <x:v>% of facility</x:v>
      </x:c>
      <x:c r="D3" s="11" t="str">
        <x:v>Timing</x:v>
      </x:c>
      <x:c r="E3" s="11" t="str">
        <x:v>Purpose</x:v>
      </x:c>
    </x:row>
    <x:row r="4">
      <x:c r="A4" t="str">
        <x:v>Platform engineering &amp; product build</x:v>
      </x:c>
      <x:c r="B4" s="38" t="n">
        <x:v>70000</x:v>
      </x:c>
      <x:c r="C4" s="64" t="n">
        <x:f>B4/$B$11</x:f>
        <x:v>0.28</x:v>
      </x:c>
      <x:c r="D4" t="str">
        <x:v>Months 1–9</x:v>
      </x:c>
      <x:c r="E4" t="str">
        <x:v>Portal, backend, AR workflow, QA automation</x:v>
      </x:c>
    </x:row>
    <x:row r="5">
      <x:c r="A5" t="str">
        <x:v>Cloud / GPU / hosting / test capacity</x:v>
      </x:c>
      <x:c r="B5" s="38" t="n">
        <x:v>40000</x:v>
      </x:c>
      <x:c r="C5" s="64" t="n">
        <x:f>B5/$B$11</x:f>
        <x:v>0.16</x:v>
      </x:c>
      <x:c r="D5" t="str">
        <x:v>Months 1–12</x:v>
      </x:c>
      <x:c r="E5" t="str">
        <x:v>UAE-region GPU tests, storage, streaming, monitoring</x:v>
      </x:c>
    </x:row>
    <x:row r="6">
      <x:c r="A6" t="str">
        <x:v>3D / AR asset pipeline, software &amp; devices</x:v>
      </x:c>
      <x:c r="B6" s="38" t="n">
        <x:v>35000</x:v>
      </x:c>
      <x:c r="C6" s="64" t="n">
        <x:f>B6/$B$11</x:f>
        <x:v>0.14</x:v>
      </x:c>
      <x:c r="D6" t="str">
        <x:v>Months 1–9</x:v>
      </x:c>
      <x:c r="E6" t="str">
        <x:v>3D production, scanning, test devices, software</x:v>
      </x:c>
    </x:row>
    <x:row r="7">
      <x:c r="A7" t="str">
        <x:v>Commercial pilots, marketing &amp; sales</x:v>
      </x:c>
      <x:c r="B7" s="38" t="n">
        <x:v>45000</x:v>
      </x:c>
      <x:c r="C7" s="64" t="n">
        <x:f>B7/$B$11</x:f>
        <x:v>0.18</x:v>
      </x:c>
      <x:c r="D7" t="str">
        <x:v>Months 1–12</x:v>
      </x:c>
      <x:c r="E7" t="str">
        <x:v>Pilot acquisition, demos, content, direct sales</x:v>
      </x:c>
    </x:row>
    <x:row r="8">
      <x:c r="A8" t="str">
        <x:v>Core working capital during transition</x:v>
      </x:c>
      <x:c r="B8" s="38" t="n">
        <x:v>35000</x:v>
      </x:c>
      <x:c r="C8" s="64" t="n">
        <x:f>B8/$B$11</x:f>
        <x:v>0.14</x:v>
      </x:c>
      <x:c r="D8" t="str">
        <x:v>Months 1–9</x:v>
      </x:c>
      <x:c r="E8" t="str">
        <x:v>Bridge project cycles while new revenue ramps</x:v>
      </x:c>
    </x:row>
    <x:row r="9">
      <x:c r="A9" t="str">
        <x:v>Compliance, legal, accounting &amp; insurance</x:v>
      </x:c>
      <x:c r="B9" s="38" t="n">
        <x:v>15000</x:v>
      </x:c>
      <x:c r="C9" s="64" t="n">
        <x:f>B9/$B$11</x:f>
        <x:v>0.06</x:v>
      </x:c>
      <x:c r="D9" t="str">
        <x:v>Months 1–12</x:v>
      </x:c>
      <x:c r="E9" t="str">
        <x:v>Licensing review, contracts, accounting</x:v>
      </x:c>
    </x:row>
    <x:row r="10">
      <x:c r="A10" t="str">
        <x:v>Contingency</x:v>
      </x:c>
      <x:c r="B10" s="38" t="n">
        <x:v>10000</x:v>
      </x:c>
      <x:c r="C10" s="64" t="n">
        <x:f>B10/$B$11</x:f>
        <x:v>0.04</x:v>
      </x:c>
      <x:c r="D10" t="str">
        <x:v>Reserve</x:v>
      </x:c>
      <x:c r="E10" t="str">
        <x:v>Technical / commercial contingencies</x:v>
      </x:c>
    </x:row>
    <x:row r="11">
      <x:c r="A11" s="54" t="str">
        <x:v>Total</x:v>
      </x:c>
      <x:c r="B11" s="56" t="n">
        <x:f>SUM(B4:B10)</x:f>
        <x:v>250000</x:v>
      </x:c>
      <x:c r="C11" s="65" t="n">
        <x:f>SUM(C4:C10)</x:f>
        <x:v>1</x:v>
      </x:c>
      <x:c r="D11" s="52"/>
      <x:c r="E11" s="52"/>
    </x:row>
  </x:sheetData>
  <x:mergeCells>
    <x:mergeCell ref="A1:E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11" max="11" width="14" hidden="0" customWidth="1"/>
    <x:col min="20" max="20" width="14" hidden="0" customWidth="1"/>
    <x:col min="21" max="21" width="13" hidden="0" customWidth="1"/>
    <x:col min="22" max="22" width="21" hidden="0" customWidth="1"/>
    <x:col min="23" max="23" width="21" hidden="0" customWidth="1"/>
    <x:col min="24" max="24" width="16" hidden="0" customWidth="1"/>
  </x:cols>
  <x:sheetData>
    <x:row r="1">
      <x:c r="A1" s="86" t="str">
        <x:v>36-MONTH MANAGEMENT PLAN — KATE INTERIORS + KATE AR</x:v>
      </x:c>
      <x:c r="B1" s="86"/>
      <x:c r="C1" s="86"/>
      <x:c r="D1" s="86"/>
      <x:c r="E1" s="86"/>
      <x:c r="F1" s="86"/>
      <x:c r="G1" s="86"/>
      <x:c r="H1" s="86"/>
      <x:c r="I1" s="86"/>
      <x:c r="J1" s="86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Month</x:v>
      </x:c>
      <x:c r="B3" s="11" t="str">
        <x:v>Core interiors — Dubai reactivation</x:v>
      </x:c>
      <x:c r="C3" s="11" t="str">
        <x:v>KATE AR revenue</x:v>
      </x:c>
      <x:c r="D3" s="11" t="str">
        <x:v>Total revenue</x:v>
      </x:c>
      <x:c r="E3" s="11" t="str">
        <x:v>Gross margin %</x:v>
      </x:c>
      <x:c r="F3" s="11" t="str">
        <x:v>Gross profit</x:v>
      </x:c>
      <x:c r="G3" s="11" t="str">
        <x:v>Opex</x:v>
      </x:c>
      <x:c r="H3" s="11" t="str">
        <x:v>EBITDA</x:v>
      </x:c>
      <x:c r="I3" s="11" t="str">
        <x:v>Debt service</x:v>
      </x:c>
      <x:c r="J3" s="11" t="str">
        <x:v>Cash after debt service</x:v>
      </x:c>
      <x:c r="L3" s="11" t="str">
        <x:v>Year</x:v>
      </x:c>
      <x:c r="M3" s="11" t="str">
        <x:v>Core revenue</x:v>
      </x:c>
      <x:c r="N3" s="11" t="str">
        <x:v>KATE AR revenue</x:v>
      </x:c>
      <x:c r="O3" s="11" t="str">
        <x:v>Total revenue</x:v>
      </x:c>
      <x:c r="P3" s="11" t="str">
        <x:v>Gross profit</x:v>
      </x:c>
      <x:c r="Q3" s="11" t="str">
        <x:v>EBITDA</x:v>
      </x:c>
      <x:c r="R3" s="11" t="str">
        <x:v>Debt service</x:v>
      </x:c>
      <x:c r="S3" s="11" t="str">
        <x:v>DSCR</x:v>
      </x:c>
      <x:c r="U3" t="str">
        <x:v>Month</x:v>
      </x:c>
      <x:c r="V3" t="str">
        <x:v>Managed AR Services</x:v>
      </x:c>
      <x:c r="W3" t="str">
        <x:v>KATE AR Cloud Platform</x:v>
      </x:c>
      <x:c r="X3" t="str">
        <x:v>Reconciliation</x:v>
      </x:c>
    </x:row>
    <x:row r="4">
      <x:c r="A4" s="50" t="n">
        <x:v>46296</x:v>
      </x:c>
      <x:c r="B4" s="16" t="n">
        <x:v>12000</x:v>
      </x:c>
      <x:c r="C4" s="38" t="n">
        <x:v>0</x:v>
      </x:c>
      <x:c r="D4" s="38" t="n">
        <x:f>B4+C4</x:f>
        <x:v>12000</x:v>
      </x:c>
      <x:c r="E4" s="64" t="n">
        <x:v>0.7</x:v>
      </x:c>
      <x:c r="F4" s="38" t="n">
        <x:f>D4*E4</x:f>
        <x:v>8400</x:v>
      </x:c>
      <x:c r="G4" s="38" t="n">
        <x:v>14166.666666666666</x:v>
      </x:c>
      <x:c r="H4" s="38" t="n">
        <x:f>F4-G4</x:f>
        <x:v>-5766.666666666666</x:v>
      </x:c>
      <x:c r="I4" s="38" t="n">
        <x:f>Assumptions!$B$13</x:f>
        <x:v>4631.459443942632</x:v>
      </x:c>
      <x:c r="J4" s="38" t="n">
        <x:f>H4-I4</x:f>
        <x:v>-10398.126110609297</x:v>
      </x:c>
      <x:c r="L4" t="str">
        <x:v>Year 1</x:v>
      </x:c>
      <x:c r="M4" s="38" t="n">
        <x:f>SUM(B4:B15)</x:f>
        <x:v>200000</x:v>
      </x:c>
      <x:c r="N4" s="38" t="n">
        <x:f>SUM(C4:C15)</x:f>
        <x:v>220000</x:v>
      </x:c>
      <x:c r="O4" s="38" t="n">
        <x:f>SUM(D4:D15)</x:f>
        <x:v>420000</x:v>
      </x:c>
      <x:c r="P4" s="38" t="n">
        <x:f>SUM(F4:F15)</x:f>
        <x:v>294000</x:v>
      </x:c>
      <x:c r="Q4" s="38" t="n">
        <x:f>SUM(H4:H15)</x:f>
        <x:v>124000.00000000003</x:v>
      </x:c>
      <x:c r="R4" s="38" t="n">
        <x:f>SUM(I4:I15)</x:f>
        <x:v>55577.51332731157</x:v>
      </x:c>
      <x:c r="S4" s="68" t="n">
        <x:f>Q4/R4</x:f>
        <x:v>2.2311181730951013</x:v>
      </x:c>
      <x:c r="U4" s="50" t="n">
        <x:f>A4</x:f>
        <x:v>46296</x:v>
      </x:c>
      <x:c r="V4" s="114" t="n">
        <x:v>0</x:v>
      </x:c>
      <x:c r="W4" s="114" t="n">
        <x:v>0</x:v>
      </x:c>
      <x:c r="X4" s="115" t="n">
        <x:f>V4+W4-C4</x:f>
        <x:v>0</x:v>
      </x:c>
    </x:row>
    <x:row r="5">
      <x:c r="A5" s="50" t="n">
        <x:v>46327</x:v>
      </x:c>
      <x:c r="B5" s="16" t="n">
        <x:v>13000</x:v>
      </x:c>
      <x:c r="C5" s="38" t="n">
        <x:v>5000</x:v>
      </x:c>
      <x:c r="D5" s="38" t="n">
        <x:f>B5+C5</x:f>
        <x:v>18000</x:v>
      </x:c>
      <x:c r="E5" s="64" t="n">
        <x:v>0.7</x:v>
      </x:c>
      <x:c r="F5" s="38" t="n">
        <x:f>D5*E5</x:f>
        <x:v>12600</x:v>
      </x:c>
      <x:c r="G5" s="38" t="n">
        <x:v>14166.666666666666</x:v>
      </x:c>
      <x:c r="H5" s="38" t="n">
        <x:f>F5-G5</x:f>
        <x:v>-1566.666666666666</x:v>
      </x:c>
      <x:c r="I5" s="38" t="n">
        <x:f>Assumptions!$B$13</x:f>
        <x:v>4631.459443942632</x:v>
      </x:c>
      <x:c r="J5" s="38" t="n">
        <x:f>H5-I5</x:f>
        <x:v>-6198.126110609298</x:v>
      </x:c>
      <x:c r="L5" t="str">
        <x:v>Year 2</x:v>
      </x:c>
      <x:c r="M5" s="38" t="n">
        <x:f>SUM(B16:B27)</x:f>
        <x:v>300000</x:v>
      </x:c>
      <x:c r="N5" s="38" t="n">
        <x:f>SUM(C16:C27)</x:f>
        <x:v>430000</x:v>
      </x:c>
      <x:c r="O5" s="38" t="n">
        <x:f>SUM(D16:D27)</x:f>
        <x:v>730000</x:v>
      </x:c>
      <x:c r="P5" s="38" t="n">
        <x:f>SUM(F16:F27)</x:f>
        <x:v>511000</x:v>
      </x:c>
      <x:c r="Q5" s="38" t="n">
        <x:f>SUM(H16:H27)</x:f>
        <x:v>256000</x:v>
      </x:c>
      <x:c r="R5" s="38" t="n">
        <x:f>SUM(I16:I27)</x:f>
        <x:v>55577.51332731157</x:v>
      </x:c>
      <x:c r="S5" s="68" t="n">
        <x:f>Q5/R5</x:f>
        <x:v>4.60617945413182</x:v>
      </x:c>
      <x:c r="U5" s="50" t="n">
        <x:f>A5</x:f>
        <x:v>46327</x:v>
      </x:c>
      <x:c r="V5" s="114" t="n">
        <x:v>5000</x:v>
      </x:c>
      <x:c r="W5" s="114" t="n">
        <x:v>0</x:v>
      </x:c>
      <x:c r="X5" s="115" t="n">
        <x:f>V5+W5-C5</x:f>
        <x:v>0</x:v>
      </x:c>
    </x:row>
    <x:row r="6">
      <x:c r="A6" s="50" t="n">
        <x:v>46357</x:v>
      </x:c>
      <x:c r="B6" s="16" t="n">
        <x:v>14000</x:v>
      </x:c>
      <x:c r="C6" s="38" t="n">
        <x:v>7000</x:v>
      </x:c>
      <x:c r="D6" s="38" t="n">
        <x:f>B6+C6</x:f>
        <x:v>21000</x:v>
      </x:c>
      <x:c r="E6" s="64" t="n">
        <x:v>0.7</x:v>
      </x:c>
      <x:c r="F6" s="38" t="n">
        <x:f>D6*E6</x:f>
        <x:v>14699.999999999998</x:v>
      </x:c>
      <x:c r="G6" s="38" t="n">
        <x:v>14166.666666666666</x:v>
      </x:c>
      <x:c r="H6" s="38" t="n">
        <x:f>F6-G6</x:f>
        <x:v>533.3333333333321</x:v>
      </x:c>
      <x:c r="I6" s="38" t="n">
        <x:f>Assumptions!$B$13</x:f>
        <x:v>4631.459443942632</x:v>
      </x:c>
      <x:c r="J6" s="38" t="n">
        <x:f>H6-I6</x:f>
        <x:v>-4098.1261106093</x:v>
      </x:c>
      <x:c r="L6" t="str">
        <x:v>Year 3</x:v>
      </x:c>
      <x:c r="M6" s="38" t="n">
        <x:f>SUM(B28:B39)</x:f>
        <x:v>420000</x:v>
      </x:c>
      <x:c r="N6" s="38" t="n">
        <x:f>SUM(C28:C39)</x:f>
        <x:v>760000</x:v>
      </x:c>
      <x:c r="O6" s="38" t="n">
        <x:f>SUM(D28:D39)</x:f>
        <x:v>1180000</x:v>
      </x:c>
      <x:c r="P6" s="38" t="n">
        <x:f>SUM(F28:F39)</x:f>
        <x:v>849600</x:v>
      </x:c>
      <x:c r="Q6" s="38" t="n">
        <x:f>SUM(H28:H39)</x:f>
        <x:v>489600</x:v>
      </x:c>
      <x:c r="R6" s="38" t="n">
        <x:f>SUM(I28:I39)</x:f>
        <x:v>55577.51332731157</x:v>
      </x:c>
      <x:c r="S6" s="68" t="n">
        <x:f>Q6/R6</x:f>
        <x:v>8.809318206027108</x:v>
      </x:c>
      <x:c r="U6" s="50" t="n">
        <x:f>A6</x:f>
        <x:v>46357</x:v>
      </x:c>
      <x:c r="V6" s="114" t="n">
        <x:v>7000</x:v>
      </x:c>
      <x:c r="W6" s="114" t="n">
        <x:v>0</x:v>
      </x:c>
      <x:c r="X6" s="115" t="n">
        <x:f>V6+W6-C6</x:f>
        <x:v>0</x:v>
      </x:c>
    </x:row>
    <x:row r="7">
      <x:c r="A7" s="50" t="n">
        <x:v>46388</x:v>
      </x:c>
      <x:c r="B7" s="16" t="n">
        <x:v>15000</x:v>
      </x:c>
      <x:c r="C7" s="38" t="n">
        <x:v>9000</x:v>
      </x:c>
      <x:c r="D7" s="38" t="n">
        <x:f>B7+C7</x:f>
        <x:v>24000</x:v>
      </x:c>
      <x:c r="E7" s="64" t="n">
        <x:v>0.7</x:v>
      </x:c>
      <x:c r="F7" s="38" t="n">
        <x:f>D7*E7</x:f>
        <x:v>16800</x:v>
      </x:c>
      <x:c r="G7" s="38" t="n">
        <x:v>14166.666666666666</x:v>
      </x:c>
      <x:c r="H7" s="38" t="n">
        <x:f>F7-G7</x:f>
        <x:v>2633.333333333334</x:v>
      </x:c>
      <x:c r="I7" s="38" t="n">
        <x:f>Assumptions!$B$13</x:f>
        <x:v>4631.459443942632</x:v>
      </x:c>
      <x:c r="J7" s="38" t="n">
        <x:f>H7-I7</x:f>
        <x:v>-1998.126110609298</x:v>
      </x:c>
      <x:c r="U7" s="50" t="n">
        <x:f>A7</x:f>
        <x:v>46388</x:v>
      </x:c>
      <x:c r="V7" s="114" t="n">
        <x:v>7000</x:v>
      </x:c>
      <x:c r="W7" s="114" t="n">
        <x:v>2000</x:v>
      </x:c>
      <x:c r="X7" s="115" t="n">
        <x:f>V7+W7-C7</x:f>
        <x:v>0</x:v>
      </x:c>
    </x:row>
    <x:row r="8">
      <x:c r="A8" s="50" t="n">
        <x:v>46419</x:v>
      </x:c>
      <x:c r="B8" s="16" t="n">
        <x:v>16000</x:v>
      </x:c>
      <x:c r="C8" s="38" t="n">
        <x:v>12000</x:v>
      </x:c>
      <x:c r="D8" s="38" t="n">
        <x:f>B8+C8</x:f>
        <x:v>28000</x:v>
      </x:c>
      <x:c r="E8" s="64" t="n">
        <x:v>0.7</x:v>
      </x:c>
      <x:c r="F8" s="38" t="n">
        <x:f>D8*E8</x:f>
        <x:v>19600</x:v>
      </x:c>
      <x:c r="G8" s="38" t="n">
        <x:v>14166.666666666666</x:v>
      </x:c>
      <x:c r="H8" s="38" t="n">
        <x:f>F8-G8</x:f>
        <x:v>5433.333333333334</x:v>
      </x:c>
      <x:c r="I8" s="38" t="n">
        <x:f>Assumptions!$B$13</x:f>
        <x:v>4631.459443942632</x:v>
      </x:c>
      <x:c r="J8" s="38" t="n">
        <x:f>H8-I8</x:f>
        <x:v>801.8738893907021</x:v>
      </x:c>
      <x:c r="U8" s="50" t="n">
        <x:f>A8</x:f>
        <x:v>46419</x:v>
      </x:c>
      <x:c r="V8" s="114" t="n">
        <x:v>10000</x:v>
      </x:c>
      <x:c r="W8" s="114" t="n">
        <x:v>2000</x:v>
      </x:c>
      <x:c r="X8" s="115" t="n">
        <x:f>V8+W8-C8</x:f>
        <x:v>0</x:v>
      </x:c>
    </x:row>
    <x:row r="9">
      <x:c r="A9" s="50" t="n">
        <x:v>46447</x:v>
      </x:c>
      <x:c r="B9" s="16" t="n">
        <x:v>16000</x:v>
      </x:c>
      <x:c r="C9" s="38" t="n">
        <x:v>15000</x:v>
      </x:c>
      <x:c r="D9" s="38" t="n">
        <x:f>B9+C9</x:f>
        <x:v>31000</x:v>
      </x:c>
      <x:c r="E9" s="64" t="n">
        <x:v>0.7</x:v>
      </x:c>
      <x:c r="F9" s="38" t="n">
        <x:f>D9*E9</x:f>
        <x:v>21700</x:v>
      </x:c>
      <x:c r="G9" s="38" t="n">
        <x:v>14166.666666666666</x:v>
      </x:c>
      <x:c r="H9" s="38" t="n">
        <x:f>F9-G9</x:f>
        <x:v>7533.333333333334</x:v>
      </x:c>
      <x:c r="I9" s="38" t="n">
        <x:f>Assumptions!$B$13</x:f>
        <x:v>4631.459443942632</x:v>
      </x:c>
      <x:c r="J9" s="38" t="n">
        <x:f>H9-I9</x:f>
        <x:v>2901.873889390702</x:v>
      </x:c>
      <x:c r="U9" s="50" t="n">
        <x:f>A9</x:f>
        <x:v>46447</x:v>
      </x:c>
      <x:c r="V9" s="114" t="n">
        <x:v>12000</x:v>
      </x:c>
      <x:c r="W9" s="114" t="n">
        <x:v>3000</x:v>
      </x:c>
      <x:c r="X9" s="115" t="n">
        <x:f>V9+W9-C9</x:f>
        <x:v>0</x:v>
      </x:c>
    </x:row>
    <x:row r="10">
      <x:c r="A10" s="50" t="n">
        <x:v>46478</x:v>
      </x:c>
      <x:c r="B10" s="16" t="n">
        <x:v>17000</x:v>
      </x:c>
      <x:c r="C10" s="38" t="n">
        <x:v>18000</x:v>
      </x:c>
      <x:c r="D10" s="38" t="n">
        <x:f>B10+C10</x:f>
        <x:v>35000</x:v>
      </x:c>
      <x:c r="E10" s="64" t="n">
        <x:v>0.7</x:v>
      </x:c>
      <x:c r="F10" s="38" t="n">
        <x:f>D10*E10</x:f>
        <x:v>24500</x:v>
      </x:c>
      <x:c r="G10" s="38" t="n">
        <x:v>14166.666666666666</x:v>
      </x:c>
      <x:c r="H10" s="38" t="n">
        <x:f>F10-G10</x:f>
        <x:v>10333.333333333334</x:v>
      </x:c>
      <x:c r="I10" s="38" t="n">
        <x:f>Assumptions!$B$13</x:f>
        <x:v>4631.459443942632</x:v>
      </x:c>
      <x:c r="J10" s="38" t="n">
        <x:f>H10-I10</x:f>
        <x:v>5701.873889390702</x:v>
      </x:c>
      <x:c r="U10" s="50" t="n">
        <x:f>A10</x:f>
        <x:v>46478</x:v>
      </x:c>
      <x:c r="V10" s="114" t="n">
        <x:v>14000</x:v>
      </x:c>
      <x:c r="W10" s="114" t="n">
        <x:v>4000</x:v>
      </x:c>
      <x:c r="X10" s="115" t="n">
        <x:f>V10+W10-C10</x:f>
        <x:v>0</x:v>
      </x:c>
    </x:row>
    <x:row r="11">
      <x:c r="A11" s="50" t="n">
        <x:v>46508</x:v>
      </x:c>
      <x:c r="B11" s="16" t="n">
        <x:v>18000</x:v>
      </x:c>
      <x:c r="C11" s="38" t="n">
        <x:v>22000</x:v>
      </x:c>
      <x:c r="D11" s="38" t="n">
        <x:f>B11+C11</x:f>
        <x:v>40000</x:v>
      </x:c>
      <x:c r="E11" s="64" t="n">
        <x:v>0.7</x:v>
      </x:c>
      <x:c r="F11" s="38" t="n">
        <x:f>D11*E11</x:f>
        <x:v>28000</x:v>
      </x:c>
      <x:c r="G11" s="38" t="n">
        <x:v>14166.666666666666</x:v>
      </x:c>
      <x:c r="H11" s="38" t="n">
        <x:f>F11-G11</x:f>
        <x:v>13833.333333333334</x:v>
      </x:c>
      <x:c r="I11" s="38" t="n">
        <x:f>Assumptions!$B$13</x:f>
        <x:v>4631.459443942632</x:v>
      </x:c>
      <x:c r="J11" s="38" t="n">
        <x:f>H11-I11</x:f>
        <x:v>9201.873889390703</x:v>
      </x:c>
      <x:c r="U11" s="50" t="n">
        <x:f>A11</x:f>
        <x:v>46508</x:v>
      </x:c>
      <x:c r="V11" s="114" t="n">
        <x:v>15000</x:v>
      </x:c>
      <x:c r="W11" s="114" t="n">
        <x:v>7000</x:v>
      </x:c>
      <x:c r="X11" s="115" t="n">
        <x:f>V11+W11-C11</x:f>
        <x:v>0</x:v>
      </x:c>
    </x:row>
    <x:row r="12">
      <x:c r="A12" s="50" t="n">
        <x:v>46539</x:v>
      </x:c>
      <x:c r="B12" s="16" t="n">
        <x:v>18000</x:v>
      </x:c>
      <x:c r="C12" s="38" t="n">
        <x:v>26000</x:v>
      </x:c>
      <x:c r="D12" s="38" t="n">
        <x:f>B12+C12</x:f>
        <x:v>44000</x:v>
      </x:c>
      <x:c r="E12" s="64" t="n">
        <x:v>0.7</x:v>
      </x:c>
      <x:c r="F12" s="38" t="n">
        <x:f>D12*E12</x:f>
        <x:v>30799.999999999996</x:v>
      </x:c>
      <x:c r="G12" s="38" t="n">
        <x:v>14166.666666666666</x:v>
      </x:c>
      <x:c r="H12" s="38" t="n">
        <x:f>F12-G12</x:f>
        <x:v>16633.33333333333</x:v>
      </x:c>
      <x:c r="I12" s="38" t="n">
        <x:f>Assumptions!$B$13</x:f>
        <x:v>4631.459443942632</x:v>
      </x:c>
      <x:c r="J12" s="38" t="n">
        <x:f>H12-I12</x:f>
        <x:v>12001.873889390696</x:v>
      </x:c>
      <x:c r="U12" s="50" t="n">
        <x:f>A12</x:f>
        <x:v>46539</x:v>
      </x:c>
      <x:c r="V12" s="114" t="n">
        <x:v>16000</x:v>
      </x:c>
      <x:c r="W12" s="114" t="n">
        <x:v>10000</x:v>
      </x:c>
      <x:c r="X12" s="115" t="n">
        <x:f>V12+W12-C12</x:f>
        <x:v>0</x:v>
      </x:c>
    </x:row>
    <x:row r="13">
      <x:c r="A13" s="50" t="n">
        <x:v>46569</x:v>
      </x:c>
      <x:c r="B13" s="16" t="n">
        <x:v>19000</x:v>
      </x:c>
      <x:c r="C13" s="38" t="n">
        <x:v>30000</x:v>
      </x:c>
      <x:c r="D13" s="38" t="n">
        <x:f>B13+C13</x:f>
        <x:v>49000</x:v>
      </x:c>
      <x:c r="E13" s="64" t="n">
        <x:v>0.7</x:v>
      </x:c>
      <x:c r="F13" s="38" t="n">
        <x:f>D13*E13</x:f>
        <x:v>34300</x:v>
      </x:c>
      <x:c r="G13" s="38" t="n">
        <x:v>14166.666666666666</x:v>
      </x:c>
      <x:c r="H13" s="38" t="n">
        <x:f>F13-G13</x:f>
        <x:v>20133.333333333336</x:v>
      </x:c>
      <x:c r="I13" s="38" t="n">
        <x:f>Assumptions!$B$13</x:f>
        <x:v>4631.459443942632</x:v>
      </x:c>
      <x:c r="J13" s="38" t="n">
        <x:f>H13-I13</x:f>
        <x:v>15501.873889390703</x:v>
      </x:c>
      <x:c r="U13" s="50" t="n">
        <x:f>A13</x:f>
        <x:v>46569</x:v>
      </x:c>
      <x:c r="V13" s="114" t="n">
        <x:v>17000</x:v>
      </x:c>
      <x:c r="W13" s="114" t="n">
        <x:v>13000</x:v>
      </x:c>
      <x:c r="X13" s="115" t="n">
        <x:f>V13+W13-C13</x:f>
        <x:v>0</x:v>
      </x:c>
    </x:row>
    <x:row r="14">
      <x:c r="A14" s="50" t="n">
        <x:v>46600</x:v>
      </x:c>
      <x:c r="B14" s="16" t="n">
        <x:v>20000</x:v>
      </x:c>
      <x:c r="C14" s="38" t="n">
        <x:v>35000</x:v>
      </x:c>
      <x:c r="D14" s="38" t="n">
        <x:f>B14+C14</x:f>
        <x:v>55000</x:v>
      </x:c>
      <x:c r="E14" s="64" t="n">
        <x:v>0.7</x:v>
      </x:c>
      <x:c r="F14" s="38" t="n">
        <x:f>D14*E14</x:f>
        <x:v>38500</x:v>
      </x:c>
      <x:c r="G14" s="38" t="n">
        <x:v>14166.666666666666</x:v>
      </x:c>
      <x:c r="H14" s="38" t="n">
        <x:f>F14-G14</x:f>
        <x:v>24333.333333333336</x:v>
      </x:c>
      <x:c r="I14" s="38" t="n">
        <x:f>Assumptions!$B$13</x:f>
        <x:v>4631.459443942632</x:v>
      </x:c>
      <x:c r="J14" s="38" t="n">
        <x:f>H14-I14</x:f>
        <x:v>19701.873889390703</x:v>
      </x:c>
      <x:c r="U14" s="50" t="n">
        <x:f>A14</x:f>
        <x:v>46600</x:v>
      </x:c>
      <x:c r="V14" s="114" t="n">
        <x:v>18000</x:v>
      </x:c>
      <x:c r="W14" s="114" t="n">
        <x:v>17000</x:v>
      </x:c>
      <x:c r="X14" s="115" t="n">
        <x:f>V14+W14-C14</x:f>
        <x:v>0</x:v>
      </x:c>
    </x:row>
    <x:row r="15">
      <x:c r="A15" s="50" t="n">
        <x:v>46631</x:v>
      </x:c>
      <x:c r="B15" s="16" t="n">
        <x:v>22000</x:v>
      </x:c>
      <x:c r="C15" s="38" t="n">
        <x:v>41000</x:v>
      </x:c>
      <x:c r="D15" s="38" t="n">
        <x:f>B15+C15</x:f>
        <x:v>63000</x:v>
      </x:c>
      <x:c r="E15" s="64" t="n">
        <x:v>0.7</x:v>
      </x:c>
      <x:c r="F15" s="38" t="n">
        <x:f>D15*E15</x:f>
        <x:v>44100</x:v>
      </x:c>
      <x:c r="G15" s="38" t="n">
        <x:v>14166.666666666666</x:v>
      </x:c>
      <x:c r="H15" s="38" t="n">
        <x:f>F15-G15</x:f>
        <x:v>29933.333333333336</x:v>
      </x:c>
      <x:c r="I15" s="38" t="n">
        <x:f>Assumptions!$B$13</x:f>
        <x:v>4631.459443942632</x:v>
      </x:c>
      <x:c r="J15" s="38" t="n">
        <x:f>H15-I15</x:f>
        <x:v>25301.873889390703</x:v>
      </x:c>
      <x:c r="U15" s="50" t="n">
        <x:f>A15</x:f>
        <x:v>46631</x:v>
      </x:c>
      <x:c r="V15" s="114" t="n">
        <x:v>19000</x:v>
      </x:c>
      <x:c r="W15" s="114" t="n">
        <x:v>22000</x:v>
      </x:c>
      <x:c r="X15" s="115" t="n">
        <x:f>V15+W15-C15</x:f>
        <x:v>0</x:v>
      </x:c>
    </x:row>
    <x:row r="16">
      <x:c r="A16" s="50" t="n">
        <x:v>46661</x:v>
      </x:c>
      <x:c r="B16" s="16" t="n">
        <x:v>20000</x:v>
      </x:c>
      <x:c r="C16" s="38" t="n">
        <x:v>28000</x:v>
      </x:c>
      <x:c r="D16" s="38" t="n">
        <x:f>B16+C16</x:f>
        <x:v>48000</x:v>
      </x:c>
      <x:c r="E16" s="64" t="n">
        <x:v>0.7</x:v>
      </x:c>
      <x:c r="F16" s="38" t="n">
        <x:f>D16*E16</x:f>
        <x:v>33600</x:v>
      </x:c>
      <x:c r="G16" s="38" t="n">
        <x:v>21250</x:v>
      </x:c>
      <x:c r="H16" s="38" t="n">
        <x:f>F16-G16</x:f>
        <x:v>12350</x:v>
      </x:c>
      <x:c r="I16" s="38" t="n">
        <x:f>Assumptions!$B$13</x:f>
        <x:v>4631.459443942632</x:v>
      </x:c>
      <x:c r="J16" s="38" t="n">
        <x:f>H16-I16</x:f>
        <x:v>7718.540556057368</x:v>
      </x:c>
      <x:c r="U16" s="50" t="n">
        <x:f>A16</x:f>
        <x:v>46661</x:v>
      </x:c>
      <x:c r="V16" s="114" t="n">
        <x:v>15000</x:v>
      </x:c>
      <x:c r="W16" s="114" t="n">
        <x:v>13000</x:v>
      </x:c>
      <x:c r="X16" s="115" t="n">
        <x:f>V16+W16-C16</x:f>
        <x:v>0</x:v>
      </x:c>
    </x:row>
    <x:row r="17">
      <x:c r="A17" s="50" t="n">
        <x:v>46692</x:v>
      </x:c>
      <x:c r="B17" s="16" t="n">
        <x:v>21000</x:v>
      </x:c>
      <x:c r="C17" s="38" t="n">
        <x:v>30000</x:v>
      </x:c>
      <x:c r="D17" s="38" t="n">
        <x:f>B17+C17</x:f>
        <x:v>51000</x:v>
      </x:c>
      <x:c r="E17" s="64" t="n">
        <x:v>0.7</x:v>
      </x:c>
      <x:c r="F17" s="38" t="n">
        <x:f>D17*E17</x:f>
        <x:v>35700</x:v>
      </x:c>
      <x:c r="G17" s="38" t="n">
        <x:v>21250</x:v>
      </x:c>
      <x:c r="H17" s="38" t="n">
        <x:f>F17-G17</x:f>
        <x:v>14450</x:v>
      </x:c>
      <x:c r="I17" s="38" t="n">
        <x:f>Assumptions!$B$13</x:f>
        <x:v>4631.459443942632</x:v>
      </x:c>
      <x:c r="J17" s="38" t="n">
        <x:f>H17-I17</x:f>
        <x:v>9818.540556057367</x:v>
      </x:c>
      <x:c r="U17" s="50" t="n">
        <x:f>A17</x:f>
        <x:v>46692</x:v>
      </x:c>
      <x:c r="V17" s="114" t="n">
        <x:v>15000</x:v>
      </x:c>
      <x:c r="W17" s="114" t="n">
        <x:v>15000</x:v>
      </x:c>
      <x:c r="X17" s="115" t="n">
        <x:f>V17+W17-C17</x:f>
        <x:v>0</x:v>
      </x:c>
    </x:row>
    <x:row r="18">
      <x:c r="A18" s="50" t="n">
        <x:v>46722</x:v>
      </x:c>
      <x:c r="B18" s="16" t="n">
        <x:v>22000</x:v>
      </x:c>
      <x:c r="C18" s="38" t="n">
        <x:v>32000</x:v>
      </x:c>
      <x:c r="D18" s="38" t="n">
        <x:f>B18+C18</x:f>
        <x:v>54000</x:v>
      </x:c>
      <x:c r="E18" s="64" t="n">
        <x:v>0.7</x:v>
      </x:c>
      <x:c r="F18" s="38" t="n">
        <x:f>D18*E18</x:f>
        <x:v>37800</x:v>
      </x:c>
      <x:c r="G18" s="38" t="n">
        <x:v>21250</x:v>
      </x:c>
      <x:c r="H18" s="38" t="n">
        <x:f>F18-G18</x:f>
        <x:v>16550</x:v>
      </x:c>
      <x:c r="I18" s="38" t="n">
        <x:f>Assumptions!$B$13</x:f>
        <x:v>4631.459443942632</x:v>
      </x:c>
      <x:c r="J18" s="38" t="n">
        <x:f>H18-I18</x:f>
        <x:v>11918.540556057367</x:v>
      </x:c>
      <x:c r="U18" s="50" t="n">
        <x:f>A18</x:f>
        <x:v>46722</x:v>
      </x:c>
      <x:c r="V18" s="114" t="n">
        <x:v>16000</x:v>
      </x:c>
      <x:c r="W18" s="114" t="n">
        <x:v>16000</x:v>
      </x:c>
      <x:c r="X18" s="115" t="n">
        <x:f>V18+W18-C18</x:f>
        <x:v>0</x:v>
      </x:c>
    </x:row>
    <x:row r="19">
      <x:c r="A19" s="50" t="n">
        <x:v>46753</x:v>
      </x:c>
      <x:c r="B19" s="16" t="n">
        <x:v>23000</x:v>
      </x:c>
      <x:c r="C19" s="38" t="n">
        <x:v>34000</x:v>
      </x:c>
      <x:c r="D19" s="38" t="n">
        <x:f>B19+C19</x:f>
        <x:v>57000</x:v>
      </x:c>
      <x:c r="E19" s="64" t="n">
        <x:v>0.7</x:v>
      </x:c>
      <x:c r="F19" s="38" t="n">
        <x:f>D19*E19</x:f>
        <x:v>39900</x:v>
      </x:c>
      <x:c r="G19" s="38" t="n">
        <x:v>21250</x:v>
      </x:c>
      <x:c r="H19" s="38" t="n">
        <x:f>F19-G19</x:f>
        <x:v>18650</x:v>
      </x:c>
      <x:c r="I19" s="38" t="n">
        <x:f>Assumptions!$B$13</x:f>
        <x:v>4631.459443942632</x:v>
      </x:c>
      <x:c r="J19" s="38" t="n">
        <x:f>H19-I19</x:f>
        <x:v>14018.540556057367</x:v>
      </x:c>
      <x:c r="U19" s="50" t="n">
        <x:f>A19</x:f>
        <x:v>46753</x:v>
      </x:c>
      <x:c r="V19" s="114" t="n">
        <x:v>16000</x:v>
      </x:c>
      <x:c r="W19" s="114" t="n">
        <x:v>18000</x:v>
      </x:c>
      <x:c r="X19" s="115" t="n">
        <x:f>V19+W19-C19</x:f>
        <x:v>0</x:v>
      </x:c>
    </x:row>
    <x:row r="20">
      <x:c r="A20" s="50" t="n">
        <x:v>46784</x:v>
      </x:c>
      <x:c r="B20" s="16" t="n">
        <x:v>24000</x:v>
      </x:c>
      <x:c r="C20" s="38" t="n">
        <x:v>34000</x:v>
      </x:c>
      <x:c r="D20" s="38" t="n">
        <x:f>B20+C20</x:f>
        <x:v>58000</x:v>
      </x:c>
      <x:c r="E20" s="64" t="n">
        <x:v>0.7</x:v>
      </x:c>
      <x:c r="F20" s="38" t="n">
        <x:f>D20*E20</x:f>
        <x:v>40600</x:v>
      </x:c>
      <x:c r="G20" s="38" t="n">
        <x:v>21250</x:v>
      </x:c>
      <x:c r="H20" s="38" t="n">
        <x:f>F20-G20</x:f>
        <x:v>19350</x:v>
      </x:c>
      <x:c r="I20" s="38" t="n">
        <x:f>Assumptions!$B$13</x:f>
        <x:v>4631.459443942632</x:v>
      </x:c>
      <x:c r="J20" s="38" t="n">
        <x:f>H20-I20</x:f>
        <x:v>14718.540556057367</x:v>
      </x:c>
      <x:c r="U20" s="50" t="n">
        <x:f>A20</x:f>
        <x:v>46784</x:v>
      </x:c>
      <x:c r="V20" s="114" t="n">
        <x:v>16000</x:v>
      </x:c>
      <x:c r="W20" s="114" t="n">
        <x:v>18000</x:v>
      </x:c>
      <x:c r="X20" s="115" t="n">
        <x:f>V20+W20-C20</x:f>
        <x:v>0</x:v>
      </x:c>
    </x:row>
    <x:row r="21">
      <x:c r="A21" s="50" t="n">
        <x:v>46813</x:v>
      </x:c>
      <x:c r="B21" s="16" t="n">
        <x:v>24000</x:v>
      </x:c>
      <x:c r="C21" s="38" t="n">
        <x:v>36000</x:v>
      </x:c>
      <x:c r="D21" s="38" t="n">
        <x:f>B21+C21</x:f>
        <x:v>60000</x:v>
      </x:c>
      <x:c r="E21" s="64" t="n">
        <x:v>0.7</x:v>
      </x:c>
      <x:c r="F21" s="38" t="n">
        <x:f>D21*E21</x:f>
        <x:v>42000</x:v>
      </x:c>
      <x:c r="G21" s="38" t="n">
        <x:v>21250</x:v>
      </x:c>
      <x:c r="H21" s="38" t="n">
        <x:f>F21-G21</x:f>
        <x:v>20750</x:v>
      </x:c>
      <x:c r="I21" s="38" t="n">
        <x:f>Assumptions!$B$13</x:f>
        <x:v>4631.459443942632</x:v>
      </x:c>
      <x:c r="J21" s="38" t="n">
        <x:f>H21-I21</x:f>
        <x:v>16118.540556057367</x:v>
      </x:c>
      <x:c r="U21" s="50" t="n">
        <x:f>A21</x:f>
        <x:v>46813</x:v>
      </x:c>
      <x:c r="V21" s="114" t="n">
        <x:v>16000</x:v>
      </x:c>
      <x:c r="W21" s="114" t="n">
        <x:v>20000</x:v>
      </x:c>
      <x:c r="X21" s="115" t="n">
        <x:f>V21+W21-C21</x:f>
        <x:v>0</x:v>
      </x:c>
    </x:row>
    <x:row r="22">
      <x:c r="A22" s="50" t="n">
        <x:v>46844</x:v>
      </x:c>
      <x:c r="B22" s="16" t="n">
        <x:v>25000</x:v>
      </x:c>
      <x:c r="C22" s="38" t="n">
        <x:v>36000</x:v>
      </x:c>
      <x:c r="D22" s="38" t="n">
        <x:f>B22+C22</x:f>
        <x:v>61000</x:v>
      </x:c>
      <x:c r="E22" s="64" t="n">
        <x:v>0.7</x:v>
      </x:c>
      <x:c r="F22" s="38" t="n">
        <x:f>D22*E22</x:f>
        <x:v>42700</x:v>
      </x:c>
      <x:c r="G22" s="38" t="n">
        <x:v>21250</x:v>
      </x:c>
      <x:c r="H22" s="38" t="n">
        <x:f>F22-G22</x:f>
        <x:v>21450</x:v>
      </x:c>
      <x:c r="I22" s="38" t="n">
        <x:f>Assumptions!$B$13</x:f>
        <x:v>4631.459443942632</x:v>
      </x:c>
      <x:c r="J22" s="38" t="n">
        <x:f>H22-I22</x:f>
        <x:v>16818.540556057367</x:v>
      </x:c>
      <x:c r="U22" s="50" t="n">
        <x:f>A22</x:f>
        <x:v>46844</x:v>
      </x:c>
      <x:c r="V22" s="114" t="n">
        <x:v>17000</x:v>
      </x:c>
      <x:c r="W22" s="114" t="n">
        <x:v>19000</x:v>
      </x:c>
      <x:c r="X22" s="115" t="n">
        <x:f>V22+W22-C22</x:f>
        <x:v>0</x:v>
      </x:c>
    </x:row>
    <x:row r="23">
      <x:c r="A23" s="50" t="n">
        <x:v>46874</x:v>
      </x:c>
      <x:c r="B23" s="16" t="n">
        <x:v>25000</x:v>
      </x:c>
      <x:c r="C23" s="38" t="n">
        <x:v>38000</x:v>
      </x:c>
      <x:c r="D23" s="38" t="n">
        <x:f>B23+C23</x:f>
        <x:v>63000</x:v>
      </x:c>
      <x:c r="E23" s="64" t="n">
        <x:v>0.7</x:v>
      </x:c>
      <x:c r="F23" s="38" t="n">
        <x:f>D23*E23</x:f>
        <x:v>44100</x:v>
      </x:c>
      <x:c r="G23" s="38" t="n">
        <x:v>21250</x:v>
      </x:c>
      <x:c r="H23" s="38" t="n">
        <x:f>F23-G23</x:f>
        <x:v>22850</x:v>
      </x:c>
      <x:c r="I23" s="38" t="n">
        <x:f>Assumptions!$B$13</x:f>
        <x:v>4631.459443942632</x:v>
      </x:c>
      <x:c r="J23" s="38" t="n">
        <x:f>H23-I23</x:f>
        <x:v>18218.540556057367</x:v>
      </x:c>
      <x:c r="U23" s="50" t="n">
        <x:f>A23</x:f>
        <x:v>46874</x:v>
      </x:c>
      <x:c r="V23" s="114" t="n">
        <x:v>17000</x:v>
      </x:c>
      <x:c r="W23" s="114" t="n">
        <x:v>21000</x:v>
      </x:c>
      <x:c r="X23" s="115" t="n">
        <x:f>V23+W23-C23</x:f>
        <x:v>0</x:v>
      </x:c>
    </x:row>
    <x:row r="24">
      <x:c r="A24" s="50" t="n">
        <x:v>46905</x:v>
      </x:c>
      <x:c r="B24" s="16" t="n">
        <x:v>26000</x:v>
      </x:c>
      <x:c r="C24" s="38" t="n">
        <x:v>38000</x:v>
      </x:c>
      <x:c r="D24" s="38" t="n">
        <x:f>B24+C24</x:f>
        <x:v>64000</x:v>
      </x:c>
      <x:c r="E24" s="64" t="n">
        <x:v>0.7</x:v>
      </x:c>
      <x:c r="F24" s="38" t="n">
        <x:f>D24*E24</x:f>
        <x:v>44800</x:v>
      </x:c>
      <x:c r="G24" s="38" t="n">
        <x:v>21250</x:v>
      </x:c>
      <x:c r="H24" s="38" t="n">
        <x:f>F24-G24</x:f>
        <x:v>23550</x:v>
      </x:c>
      <x:c r="I24" s="38" t="n">
        <x:f>Assumptions!$B$13</x:f>
        <x:v>4631.459443942632</x:v>
      </x:c>
      <x:c r="J24" s="38" t="n">
        <x:f>H24-I24</x:f>
        <x:v>18918.540556057367</x:v>
      </x:c>
      <x:c r="U24" s="50" t="n">
        <x:f>A24</x:f>
        <x:v>46905</x:v>
      </x:c>
      <x:c r="V24" s="114" t="n">
        <x:v>18000</x:v>
      </x:c>
      <x:c r="W24" s="114" t="n">
        <x:v>20000</x:v>
      </x:c>
      <x:c r="X24" s="115" t="n">
        <x:f>V24+W24-C24</x:f>
        <x:v>0</x:v>
      </x:c>
    </x:row>
    <x:row r="25">
      <x:c r="A25" s="50" t="n">
        <x:v>46935</x:v>
      </x:c>
      <x:c r="B25" s="16" t="n">
        <x:v>28000</x:v>
      </x:c>
      <x:c r="C25" s="38" t="n">
        <x:v>40000</x:v>
      </x:c>
      <x:c r="D25" s="38" t="n">
        <x:f>B25+C25</x:f>
        <x:v>68000</x:v>
      </x:c>
      <x:c r="E25" s="64" t="n">
        <x:v>0.7</x:v>
      </x:c>
      <x:c r="F25" s="38" t="n">
        <x:f>D25*E25</x:f>
        <x:v>47600</x:v>
      </x:c>
      <x:c r="G25" s="38" t="n">
        <x:v>21250</x:v>
      </x:c>
      <x:c r="H25" s="38" t="n">
        <x:f>F25-G25</x:f>
        <x:v>26350</x:v>
      </x:c>
      <x:c r="I25" s="38" t="n">
        <x:f>Assumptions!$B$13</x:f>
        <x:v>4631.459443942632</x:v>
      </x:c>
      <x:c r="J25" s="38" t="n">
        <x:f>H25-I25</x:f>
        <x:v>21718.540556057367</x:v>
      </x:c>
      <x:c r="U25" s="50" t="n">
        <x:f>A25</x:f>
        <x:v>46935</x:v>
      </x:c>
      <x:c r="V25" s="114" t="n">
        <x:v>18000</x:v>
      </x:c>
      <x:c r="W25" s="114" t="n">
        <x:v>22000</x:v>
      </x:c>
      <x:c r="X25" s="115" t="n">
        <x:f>V25+W25-C25</x:f>
        <x:v>0</x:v>
      </x:c>
    </x:row>
    <x:row r="26">
      <x:c r="A26" s="50" t="n">
        <x:v>46966</x:v>
      </x:c>
      <x:c r="B26" s="16" t="n">
        <x:v>30000</x:v>
      </x:c>
      <x:c r="C26" s="38" t="n">
        <x:v>42000</x:v>
      </x:c>
      <x:c r="D26" s="38" t="n">
        <x:f>B26+C26</x:f>
        <x:v>72000</x:v>
      </x:c>
      <x:c r="E26" s="64" t="n">
        <x:v>0.7</x:v>
      </x:c>
      <x:c r="F26" s="38" t="n">
        <x:f>D26*E26</x:f>
        <x:v>50400</x:v>
      </x:c>
      <x:c r="G26" s="38" t="n">
        <x:v>21250</x:v>
      </x:c>
      <x:c r="H26" s="38" t="n">
        <x:f>F26-G26</x:f>
        <x:v>29150</x:v>
      </x:c>
      <x:c r="I26" s="38" t="n">
        <x:f>Assumptions!$B$13</x:f>
        <x:v>4631.459443942632</x:v>
      </x:c>
      <x:c r="J26" s="38" t="n">
        <x:f>H26-I26</x:f>
        <x:v>24518.540556057367</x:v>
      </x:c>
      <x:c r="U26" s="50" t="n">
        <x:f>A26</x:f>
        <x:v>46966</x:v>
      </x:c>
      <x:c r="V26" s="114" t="n">
        <x:v>18000</x:v>
      </x:c>
      <x:c r="W26" s="114" t="n">
        <x:v>24000</x:v>
      </x:c>
      <x:c r="X26" s="115" t="n">
        <x:f>V26+W26-C26</x:f>
        <x:v>0</x:v>
      </x:c>
    </x:row>
    <x:row r="27">
      <x:c r="A27" s="50" t="n">
        <x:v>46997</x:v>
      </x:c>
      <x:c r="B27" s="16" t="n">
        <x:v>32000</x:v>
      </x:c>
      <x:c r="C27" s="38" t="n">
        <x:v>42000</x:v>
      </x:c>
      <x:c r="D27" s="38" t="n">
        <x:f>B27+C27</x:f>
        <x:v>74000</x:v>
      </x:c>
      <x:c r="E27" s="64" t="n">
        <x:v>0.7</x:v>
      </x:c>
      <x:c r="F27" s="38" t="n">
        <x:f>D27*E27</x:f>
        <x:v>51800</x:v>
      </x:c>
      <x:c r="G27" s="38" t="n">
        <x:v>21250</x:v>
      </x:c>
      <x:c r="H27" s="38" t="n">
        <x:f>F27-G27</x:f>
        <x:v>30550</x:v>
      </x:c>
      <x:c r="I27" s="38" t="n">
        <x:f>Assumptions!$B$13</x:f>
        <x:v>4631.459443942632</x:v>
      </x:c>
      <x:c r="J27" s="38" t="n">
        <x:f>H27-I27</x:f>
        <x:v>25918.540556057367</x:v>
      </x:c>
      <x:c r="U27" s="50" t="n">
        <x:f>A27</x:f>
        <x:v>46997</x:v>
      </x:c>
      <x:c r="V27" s="114" t="n">
        <x:v>18000</x:v>
      </x:c>
      <x:c r="W27" s="114" t="n">
        <x:v>24000</x:v>
      </x:c>
      <x:c r="X27" s="115" t="n">
        <x:f>V27+W27-C27</x:f>
        <x:v>0</x:v>
      </x:c>
    </x:row>
    <x:row r="28">
      <x:c r="A28" s="50" t="n">
        <x:v>47027</x:v>
      </x:c>
      <x:c r="B28" s="16" t="n">
        <x:v>30000</x:v>
      </x:c>
      <x:c r="C28" s="38" t="n">
        <x:v>50000</x:v>
      </x:c>
      <x:c r="D28" s="38" t="n">
        <x:f>B28+C28</x:f>
        <x:v>80000</x:v>
      </x:c>
      <x:c r="E28" s="64" t="n">
        <x:v>0.72</x:v>
      </x:c>
      <x:c r="F28" s="38" t="n">
        <x:f>D28*E28</x:f>
        <x:v>57600</x:v>
      </x:c>
      <x:c r="G28" s="38" t="n">
        <x:v>30000</x:v>
      </x:c>
      <x:c r="H28" s="38" t="n">
        <x:f>F28-G28</x:f>
        <x:v>27600</x:v>
      </x:c>
      <x:c r="I28" s="38" t="n">
        <x:f>Assumptions!$B$13</x:f>
        <x:v>4631.459443942632</x:v>
      </x:c>
      <x:c r="J28" s="38" t="n">
        <x:f>H28-I28</x:f>
        <x:v>22968.540556057367</x:v>
      </x:c>
      <x:c r="U28" s="50" t="n">
        <x:f>A28</x:f>
        <x:v>47027</x:v>
      </x:c>
      <x:c r="V28" s="114" t="n">
        <x:v>20000</x:v>
      </x:c>
      <x:c r="W28" s="114" t="n">
        <x:v>30000</x:v>
      </x:c>
      <x:c r="X28" s="115" t="n">
        <x:f>V28+W28-C28</x:f>
        <x:v>0</x:v>
      </x:c>
    </x:row>
    <x:row r="29">
      <x:c r="A29" s="50" t="n">
        <x:v>47058</x:v>
      </x:c>
      <x:c r="B29" s="16" t="n">
        <x:v>31000</x:v>
      </x:c>
      <x:c r="C29" s="38" t="n">
        <x:v>52000</x:v>
      </x:c>
      <x:c r="D29" s="38" t="n">
        <x:f>B29+C29</x:f>
        <x:v>83000</x:v>
      </x:c>
      <x:c r="E29" s="64" t="n">
        <x:v>0.72</x:v>
      </x:c>
      <x:c r="F29" s="38" t="n">
        <x:f>D29*E29</x:f>
        <x:v>59760</x:v>
      </x:c>
      <x:c r="G29" s="38" t="n">
        <x:v>30000</x:v>
      </x:c>
      <x:c r="H29" s="38" t="n">
        <x:f>F29-G29</x:f>
        <x:v>29760</x:v>
      </x:c>
      <x:c r="I29" s="38" t="n">
        <x:f>Assumptions!$B$13</x:f>
        <x:v>4631.459443942632</x:v>
      </x:c>
      <x:c r="J29" s="38" t="n">
        <x:f>H29-I29</x:f>
        <x:v>25128.540556057367</x:v>
      </x:c>
      <x:c r="U29" s="50" t="n">
        <x:f>A29</x:f>
        <x:v>47058</x:v>
      </x:c>
      <x:c r="V29" s="114" t="n">
        <x:v>20000</x:v>
      </x:c>
      <x:c r="W29" s="114" t="n">
        <x:v>32000</x:v>
      </x:c>
      <x:c r="X29" s="115" t="n">
        <x:f>V29+W29-C29</x:f>
        <x:v>0</x:v>
      </x:c>
    </x:row>
    <x:row r="30">
      <x:c r="A30" s="50" t="n">
        <x:v>47088</x:v>
      </x:c>
      <x:c r="B30" s="16" t="n">
        <x:v>32000</x:v>
      </x:c>
      <x:c r="C30" s="38" t="n">
        <x:v>55000</x:v>
      </x:c>
      <x:c r="D30" s="38" t="n">
        <x:f>B30+C30</x:f>
        <x:v>87000</x:v>
      </x:c>
      <x:c r="E30" s="64" t="n">
        <x:v>0.72</x:v>
      </x:c>
      <x:c r="F30" s="38" t="n">
        <x:f>D30*E30</x:f>
        <x:v>62640</x:v>
      </x:c>
      <x:c r="G30" s="38" t="n">
        <x:v>30000</x:v>
      </x:c>
      <x:c r="H30" s="38" t="n">
        <x:f>F30-G30</x:f>
        <x:v>32640</x:v>
      </x:c>
      <x:c r="I30" s="38" t="n">
        <x:f>Assumptions!$B$13</x:f>
        <x:v>4631.459443942632</x:v>
      </x:c>
      <x:c r="J30" s="38" t="n">
        <x:f>H30-I30</x:f>
        <x:v>28008.540556057367</x:v>
      </x:c>
      <x:c r="U30" s="50" t="n">
        <x:f>A30</x:f>
        <x:v>47088</x:v>
      </x:c>
      <x:c r="V30" s="114" t="n">
        <x:v>21000</x:v>
      </x:c>
      <x:c r="W30" s="114" t="n">
        <x:v>34000</x:v>
      </x:c>
      <x:c r="X30" s="115" t="n">
        <x:f>V30+W30-C30</x:f>
        <x:v>0</x:v>
      </x:c>
    </x:row>
    <x:row r="31">
      <x:c r="A31" s="50" t="n">
        <x:v>47119</x:v>
      </x:c>
      <x:c r="B31" s="16" t="n">
        <x:v>33000</x:v>
      </x:c>
      <x:c r="C31" s="38" t="n">
        <x:v>58000</x:v>
      </x:c>
      <x:c r="D31" s="38" t="n">
        <x:f>B31+C31</x:f>
        <x:v>91000</x:v>
      </x:c>
      <x:c r="E31" s="64" t="n">
        <x:v>0.72</x:v>
      </x:c>
      <x:c r="F31" s="38" t="n">
        <x:f>D31*E31</x:f>
        <x:v>65520</x:v>
      </x:c>
      <x:c r="G31" s="38" t="n">
        <x:v>30000</x:v>
      </x:c>
      <x:c r="H31" s="38" t="n">
        <x:f>F31-G31</x:f>
        <x:v>35520</x:v>
      </x:c>
      <x:c r="I31" s="38" t="n">
        <x:f>Assumptions!$B$13</x:f>
        <x:v>4631.459443942632</x:v>
      </x:c>
      <x:c r="J31" s="38" t="n">
        <x:f>H31-I31</x:f>
        <x:v>30888.540556057367</x:v>
      </x:c>
      <x:c r="U31" s="50" t="n">
        <x:f>A31</x:f>
        <x:v>47119</x:v>
      </x:c>
      <x:c r="V31" s="114" t="n">
        <x:v>21000</x:v>
      </x:c>
      <x:c r="W31" s="114" t="n">
        <x:v>37000</x:v>
      </x:c>
      <x:c r="X31" s="115" t="n">
        <x:f>V31+W31-C31</x:f>
        <x:v>0</x:v>
      </x:c>
    </x:row>
    <x:row r="32">
      <x:c r="A32" s="50" t="n">
        <x:v>47150</x:v>
      </x:c>
      <x:c r="B32" s="16" t="n">
        <x:v>34000</x:v>
      </x:c>
      <x:c r="C32" s="38" t="n">
        <x:v>60000</x:v>
      </x:c>
      <x:c r="D32" s="38" t="n">
        <x:f>B32+C32</x:f>
        <x:v>94000</x:v>
      </x:c>
      <x:c r="E32" s="64" t="n">
        <x:v>0.72</x:v>
      </x:c>
      <x:c r="F32" s="38" t="n">
        <x:f>D32*E32</x:f>
        <x:v>67680</x:v>
      </x:c>
      <x:c r="G32" s="38" t="n">
        <x:v>30000</x:v>
      </x:c>
      <x:c r="H32" s="38" t="n">
        <x:f>F32-G32</x:f>
        <x:v>37680</x:v>
      </x:c>
      <x:c r="I32" s="38" t="n">
        <x:f>Assumptions!$B$13</x:f>
        <x:v>4631.459443942632</x:v>
      </x:c>
      <x:c r="J32" s="38" t="n">
        <x:f>H32-I32</x:f>
        <x:v>33048.54055605737</x:v>
      </x:c>
      <x:c r="U32" s="50" t="n">
        <x:f>A32</x:f>
        <x:v>47150</x:v>
      </x:c>
      <x:c r="V32" s="114" t="n">
        <x:v>21000</x:v>
      </x:c>
      <x:c r="W32" s="114" t="n">
        <x:v>39000</x:v>
      </x:c>
      <x:c r="X32" s="115" t="n">
        <x:f>V32+W32-C32</x:f>
        <x:v>0</x:v>
      </x:c>
    </x:row>
    <x:row r="33">
      <x:c r="A33" s="50" t="n">
        <x:v>47178</x:v>
      </x:c>
      <x:c r="B33" s="16" t="n">
        <x:v>34000</x:v>
      </x:c>
      <x:c r="C33" s="38" t="n">
        <x:v>62000</x:v>
      </x:c>
      <x:c r="D33" s="38" t="n">
        <x:f>B33+C33</x:f>
        <x:v>96000</x:v>
      </x:c>
      <x:c r="E33" s="64" t="n">
        <x:v>0.72</x:v>
      </x:c>
      <x:c r="F33" s="38" t="n">
        <x:f>D33*E33</x:f>
        <x:v>69120</x:v>
      </x:c>
      <x:c r="G33" s="38" t="n">
        <x:v>30000</x:v>
      </x:c>
      <x:c r="H33" s="38" t="n">
        <x:f>F33-G33</x:f>
        <x:v>39120</x:v>
      </x:c>
      <x:c r="I33" s="38" t="n">
        <x:f>Assumptions!$B$13</x:f>
        <x:v>4631.459443942632</x:v>
      </x:c>
      <x:c r="J33" s="38" t="n">
        <x:f>H33-I33</x:f>
        <x:v>34488.54055605737</x:v>
      </x:c>
      <x:c r="U33" s="50" t="n">
        <x:f>A33</x:f>
        <x:v>47178</x:v>
      </x:c>
      <x:c r="V33" s="114" t="n">
        <x:v>21000</x:v>
      </x:c>
      <x:c r="W33" s="114" t="n">
        <x:v>41000</x:v>
      </x:c>
      <x:c r="X33" s="115" t="n">
        <x:f>V33+W33-C33</x:f>
        <x:v>0</x:v>
      </x:c>
    </x:row>
    <x:row r="34">
      <x:c r="A34" s="50" t="n">
        <x:v>47209</x:v>
      </x:c>
      <x:c r="B34" s="16" t="n">
        <x:v>35000</x:v>
      </x:c>
      <x:c r="C34" s="38" t="n">
        <x:v>64000</x:v>
      </x:c>
      <x:c r="D34" s="38" t="n">
        <x:f>B34+C34</x:f>
        <x:v>99000</x:v>
      </x:c>
      <x:c r="E34" s="64" t="n">
        <x:v>0.72</x:v>
      </x:c>
      <x:c r="F34" s="38" t="n">
        <x:f>D34*E34</x:f>
        <x:v>71280</x:v>
      </x:c>
      <x:c r="G34" s="38" t="n">
        <x:v>30000</x:v>
      </x:c>
      <x:c r="H34" s="38" t="n">
        <x:f>F34-G34</x:f>
        <x:v>41280</x:v>
      </x:c>
      <x:c r="I34" s="38" t="n">
        <x:f>Assumptions!$B$13</x:f>
        <x:v>4631.459443942632</x:v>
      </x:c>
      <x:c r="J34" s="38" t="n">
        <x:f>H34-I34</x:f>
        <x:v>36648.54055605737</x:v>
      </x:c>
      <x:c r="U34" s="50" t="n">
        <x:f>A34</x:f>
        <x:v>47209</x:v>
      </x:c>
      <x:c r="V34" s="114" t="n">
        <x:v>22000</x:v>
      </x:c>
      <x:c r="W34" s="114" t="n">
        <x:v>42000</x:v>
      </x:c>
      <x:c r="X34" s="115" t="n">
        <x:f>V34+W34-C34</x:f>
        <x:v>0</x:v>
      </x:c>
    </x:row>
    <x:row r="35">
      <x:c r="A35" s="50" t="n">
        <x:v>47239</x:v>
      </x:c>
      <x:c r="B35" s="16" t="n">
        <x:v>35000</x:v>
      </x:c>
      <x:c r="C35" s="38" t="n">
        <x:v>66000</x:v>
      </x:c>
      <x:c r="D35" s="38" t="n">
        <x:f>B35+C35</x:f>
        <x:v>101000</x:v>
      </x:c>
      <x:c r="E35" s="64" t="n">
        <x:v>0.72</x:v>
      </x:c>
      <x:c r="F35" s="38" t="n">
        <x:f>D35*E35</x:f>
        <x:v>72720</x:v>
      </x:c>
      <x:c r="G35" s="38" t="n">
        <x:v>30000</x:v>
      </x:c>
      <x:c r="H35" s="38" t="n">
        <x:f>F35-G35</x:f>
        <x:v>42720</x:v>
      </x:c>
      <x:c r="I35" s="38" t="n">
        <x:f>Assumptions!$B$13</x:f>
        <x:v>4631.459443942632</x:v>
      </x:c>
      <x:c r="J35" s="38" t="n">
        <x:f>H35-I35</x:f>
        <x:v>38088.54055605737</x:v>
      </x:c>
      <x:c r="U35" s="50" t="n">
        <x:f>A35</x:f>
        <x:v>47239</x:v>
      </x:c>
      <x:c r="V35" s="114" t="n">
        <x:v>22000</x:v>
      </x:c>
      <x:c r="W35" s="114" t="n">
        <x:v>44000</x:v>
      </x:c>
      <x:c r="X35" s="115" t="n">
        <x:f>V35+W35-C35</x:f>
        <x:v>0</x:v>
      </x:c>
    </x:row>
    <x:row r="36">
      <x:c r="A36" s="50" t="n">
        <x:v>47270</x:v>
      </x:c>
      <x:c r="B36" s="16" t="n">
        <x:v>36000</x:v>
      </x:c>
      <x:c r="C36" s="38" t="n">
        <x:v>68000</x:v>
      </x:c>
      <x:c r="D36" s="38" t="n">
        <x:f>B36+C36</x:f>
        <x:v>104000</x:v>
      </x:c>
      <x:c r="E36" s="64" t="n">
        <x:v>0.72</x:v>
      </x:c>
      <x:c r="F36" s="38" t="n">
        <x:f>D36*E36</x:f>
        <x:v>74880</x:v>
      </x:c>
      <x:c r="G36" s="38" t="n">
        <x:v>30000</x:v>
      </x:c>
      <x:c r="H36" s="38" t="n">
        <x:f>F36-G36</x:f>
        <x:v>44880</x:v>
      </x:c>
      <x:c r="I36" s="38" t="n">
        <x:f>Assumptions!$B$13</x:f>
        <x:v>4631.459443942632</x:v>
      </x:c>
      <x:c r="J36" s="38" t="n">
        <x:f>H36-I36</x:f>
        <x:v>40248.54055605737</x:v>
      </x:c>
      <x:c r="U36" s="50" t="n">
        <x:f>A36</x:f>
        <x:v>47270</x:v>
      </x:c>
      <x:c r="V36" s="114" t="n">
        <x:v>22000</x:v>
      </x:c>
      <x:c r="W36" s="114" t="n">
        <x:v>46000</x:v>
      </x:c>
      <x:c r="X36" s="115" t="n">
        <x:f>V36+W36-C36</x:f>
        <x:v>0</x:v>
      </x:c>
    </x:row>
    <x:row r="37">
      <x:c r="A37" s="50" t="n">
        <x:v>47300</x:v>
      </x:c>
      <x:c r="B37" s="16" t="n">
        <x:v>38000</x:v>
      </x:c>
      <x:c r="C37" s="38" t="n">
        <x:v>72000</x:v>
      </x:c>
      <x:c r="D37" s="38" t="n">
        <x:f>B37+C37</x:f>
        <x:v>110000</x:v>
      </x:c>
      <x:c r="E37" s="64" t="n">
        <x:v>0.72</x:v>
      </x:c>
      <x:c r="F37" s="38" t="n">
        <x:f>D37*E37</x:f>
        <x:v>79200</x:v>
      </x:c>
      <x:c r="G37" s="38" t="n">
        <x:v>30000</x:v>
      </x:c>
      <x:c r="H37" s="38" t="n">
        <x:f>F37-G37</x:f>
        <x:v>49200</x:v>
      </x:c>
      <x:c r="I37" s="38" t="n">
        <x:f>Assumptions!$B$13</x:f>
        <x:v>4631.459443942632</x:v>
      </x:c>
      <x:c r="J37" s="38" t="n">
        <x:f>H37-I37</x:f>
        <x:v>44568.54055605737</x:v>
      </x:c>
      <x:c r="U37" s="50" t="n">
        <x:f>A37</x:f>
        <x:v>47300</x:v>
      </x:c>
      <x:c r="V37" s="114" t="n">
        <x:v>23000</x:v>
      </x:c>
      <x:c r="W37" s="114" t="n">
        <x:v>49000</x:v>
      </x:c>
      <x:c r="X37" s="115" t="n">
        <x:f>V37+W37-C37</x:f>
        <x:v>0</x:v>
      </x:c>
    </x:row>
    <x:row r="38">
      <x:c r="A38" s="50" t="n">
        <x:v>47331</x:v>
      </x:c>
      <x:c r="B38" s="16" t="n">
        <x:v>40000</x:v>
      </x:c>
      <x:c r="C38" s="38" t="n">
        <x:v>75000</x:v>
      </x:c>
      <x:c r="D38" s="38" t="n">
        <x:f>B38+C38</x:f>
        <x:v>115000</x:v>
      </x:c>
      <x:c r="E38" s="64" t="n">
        <x:v>0.72</x:v>
      </x:c>
      <x:c r="F38" s="38" t="n">
        <x:f>D38*E38</x:f>
        <x:v>82800</x:v>
      </x:c>
      <x:c r="G38" s="38" t="n">
        <x:v>30000</x:v>
      </x:c>
      <x:c r="H38" s="38" t="n">
        <x:f>F38-G38</x:f>
        <x:v>52800</x:v>
      </x:c>
      <x:c r="I38" s="38" t="n">
        <x:f>Assumptions!$B$13</x:f>
        <x:v>4631.459443942632</x:v>
      </x:c>
      <x:c r="J38" s="38" t="n">
        <x:f>H38-I38</x:f>
        <x:v>48168.54055605737</x:v>
      </x:c>
      <x:c r="U38" s="50" t="n">
        <x:f>A38</x:f>
        <x:v>47331</x:v>
      </x:c>
      <x:c r="V38" s="114" t="n">
        <x:v>23000</x:v>
      </x:c>
      <x:c r="W38" s="114" t="n">
        <x:v>52000</x:v>
      </x:c>
      <x:c r="X38" s="115" t="n">
        <x:f>V38+W38-C38</x:f>
        <x:v>0</x:v>
      </x:c>
    </x:row>
    <x:row r="39">
      <x:c r="A39" s="50" t="n">
        <x:v>47362</x:v>
      </x:c>
      <x:c r="B39" s="16" t="n">
        <x:v>42000</x:v>
      </x:c>
      <x:c r="C39" s="38" t="n">
        <x:v>78000</x:v>
      </x:c>
      <x:c r="D39" s="38" t="n">
        <x:f>B39+C39</x:f>
        <x:v>120000</x:v>
      </x:c>
      <x:c r="E39" s="64" t="n">
        <x:v>0.72</x:v>
      </x:c>
      <x:c r="F39" s="38" t="n">
        <x:f>D39*E39</x:f>
        <x:v>86400</x:v>
      </x:c>
      <x:c r="G39" s="38" t="n">
        <x:v>30000</x:v>
      </x:c>
      <x:c r="H39" s="38" t="n">
        <x:f>F39-G39</x:f>
        <x:v>56400</x:v>
      </x:c>
      <x:c r="I39" s="38" t="n">
        <x:f>Assumptions!$B$13</x:f>
        <x:v>4631.459443942632</x:v>
      </x:c>
      <x:c r="J39" s="38" t="n">
        <x:f>H39-I39</x:f>
        <x:v>51768.54055605737</x:v>
      </x:c>
      <x:c r="U39" s="50" t="n">
        <x:f>A39</x:f>
        <x:v>47362</x:v>
      </x:c>
      <x:c r="V39" s="114" t="n">
        <x:v>24000</x:v>
      </x:c>
      <x:c r="W39" s="114" t="n">
        <x:v>54000</x:v>
      </x:c>
      <x:c r="X39" s="115" t="n">
        <x:f>V39+W39-C39</x:f>
        <x:v>0</x:v>
      </x:c>
    </x:row>
  </x:sheetData>
  <x:mergeCells>
    <x:mergeCell ref="A1:J1"/>
  </x:mergeCells>
  <x:conditionalFormatting sqref="J4:J39">
    <x:cfRule type="expression" dxfId="0" priority="1">
      <x:formula>J4&lt;0</x:formula>
    </x:cfRule>
    <x:cfRule type="expression" dxfId="1" priority="2">
      <x:formula>J4&gt;=0</x:formula>
    </x:cfRule>
  </x:conditionalFormatting>
  <x:pageMargins left="0.7" right="0.7" top="0.75" bottom="0.75" header="0.3" footer="0.3"/>
  <x:drawing xmlns:r="http://schemas.openxmlformats.org/officeDocument/2006/relationships" r:id="R79bf559b2ea64311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86" t="str">
        <x:v>ILLUSTRATIVE DEBT SERVICE — 72 MONTHS, 10% MODEL RATE</x:v>
      </x:c>
      <x:c r="B1" s="86"/>
      <x:c r="C1" s="86"/>
      <x:c r="D1" s="86"/>
      <x:c r="E1" s="86"/>
      <x:c r="F1" s="86"/>
      <x:c r="G1" s="84"/>
      <x:c r="H1" s="84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Month</x:v>
      </x:c>
      <x:c r="B3" s="11" t="str">
        <x:v>Opening balance</x:v>
      </x:c>
      <x:c r="C3" s="11" t="str">
        <x:v>Payment</x:v>
      </x:c>
      <x:c r="D3" s="11" t="str">
        <x:v>Interest</x:v>
      </x:c>
      <x:c r="E3" s="11" t="str">
        <x:v>Principal</x:v>
      </x:c>
      <x:c r="F3" s="11" t="str">
        <x:v>Closing balance</x:v>
      </x:c>
    </x:row>
    <x:row r="4">
      <x:c r="A4" s="50" t="n">
        <x:v>46296</x:v>
      </x:c>
      <x:c r="B4" s="38" t="n">
        <x:f>Assumptions!$B$4</x:f>
        <x:v>250000</x:v>
      </x:c>
      <x:c r="C4" s="38" t="n">
        <x:f>Assumptions!$B$13</x:f>
        <x:v>4631.459443942632</x:v>
      </x:c>
      <x:c r="D4" s="38" t="n">
        <x:f>B4*Assumptions!$B$5/12</x:f>
        <x:v>2083.3333333333335</x:v>
      </x:c>
      <x:c r="E4" s="38" t="n">
        <x:f>C4-D4</x:f>
        <x:v>2548.1261106092984</x:v>
      </x:c>
      <x:c r="F4" s="38" t="n">
        <x:f>MAX(0,B4-E4)</x:f>
        <x:v>247451.8738893907</x:v>
      </x:c>
    </x:row>
    <x:row r="5">
      <x:c r="A5" s="50" t="n">
        <x:v>46327</x:v>
      </x:c>
      <x:c r="B5" s="38" t="n">
        <x:f>F4</x:f>
        <x:v>247451.8738893907</x:v>
      </x:c>
      <x:c r="C5" s="38" t="n">
        <x:f>Assumptions!$B$13</x:f>
        <x:v>4631.459443942632</x:v>
      </x:c>
      <x:c r="D5" s="38" t="n">
        <x:f>B5*Assumptions!$B$5/12</x:f>
        <x:v>2062.098949078256</x:v>
      </x:c>
      <x:c r="E5" s="38" t="n">
        <x:f>C5-D5</x:f>
        <x:v>2569.360494864376</x:v>
      </x:c>
      <x:c r="F5" s="38" t="n">
        <x:f>MAX(0,B5-E5)</x:f>
        <x:v>244882.51339452632</x:v>
      </x:c>
    </x:row>
    <x:row r="6">
      <x:c r="A6" s="50" t="n">
        <x:v>46357</x:v>
      </x:c>
      <x:c r="B6" s="38" t="n">
        <x:f>F5</x:f>
        <x:v>244882.51339452632</x:v>
      </x:c>
      <x:c r="C6" s="38" t="n">
        <x:f>Assumptions!$B$13</x:f>
        <x:v>4631.459443942632</x:v>
      </x:c>
      <x:c r="D6" s="38" t="n">
        <x:f>B6*Assumptions!$B$5/12</x:f>
        <x:v>2040.6876116210526</x:v>
      </x:c>
      <x:c r="E6" s="38" t="n">
        <x:f>C6-D6</x:f>
        <x:v>2590.7718323215795</x:v>
      </x:c>
      <x:c r="F6" s="38" t="n">
        <x:f>MAX(0,B6-E6)</x:f>
        <x:v>242291.74156220476</x:v>
      </x:c>
    </x:row>
    <x:row r="7">
      <x:c r="A7" s="50" t="n">
        <x:v>46388</x:v>
      </x:c>
      <x:c r="B7" s="38" t="n">
        <x:f>F6</x:f>
        <x:v>242291.74156220476</x:v>
      </x:c>
      <x:c r="C7" s="38" t="n">
        <x:f>Assumptions!$B$13</x:f>
        <x:v>4631.459443942632</x:v>
      </x:c>
      <x:c r="D7" s="38" t="n">
        <x:f>B7*Assumptions!$B$5/12</x:f>
        <x:v>2019.0978463517065</x:v>
      </x:c>
      <x:c r="E7" s="38" t="n">
        <x:f>C7-D7</x:f>
        <x:v>2612.361597590925</x:v>
      </x:c>
      <x:c r="F7" s="38" t="n">
        <x:f>MAX(0,B7-E7)</x:f>
        <x:v>239679.37996461382</x:v>
      </x:c>
    </x:row>
    <x:row r="8">
      <x:c r="A8" s="50" t="n">
        <x:v>46419</x:v>
      </x:c>
      <x:c r="B8" s="38" t="n">
        <x:f>F7</x:f>
        <x:v>239679.37996461382</x:v>
      </x:c>
      <x:c r="C8" s="38" t="n">
        <x:f>Assumptions!$B$13</x:f>
        <x:v>4631.459443942632</x:v>
      </x:c>
      <x:c r="D8" s="38" t="n">
        <x:f>B8*Assumptions!$B$5/12</x:f>
        <x:v>1997.328166371782</x:v>
      </x:c>
      <x:c r="E8" s="38" t="n">
        <x:f>C8-D8</x:f>
        <x:v>2634.13127757085</x:v>
      </x:c>
      <x:c r="F8" s="38" t="n">
        <x:f>MAX(0,B8-E8)</x:f>
        <x:v>237045.24868704297</x:v>
      </x:c>
    </x:row>
    <x:row r="9">
      <x:c r="A9" s="50" t="n">
        <x:v>46447</x:v>
      </x:c>
      <x:c r="B9" s="38" t="n">
        <x:f>F8</x:f>
        <x:v>237045.24868704297</x:v>
      </x:c>
      <x:c r="C9" s="38" t="n">
        <x:f>Assumptions!$B$13</x:f>
        <x:v>4631.459443942632</x:v>
      </x:c>
      <x:c r="D9" s="38" t="n">
        <x:f>B9*Assumptions!$B$5/12</x:f>
        <x:v>1975.377072392025</x:v>
      </x:c>
      <x:c r="E9" s="38" t="n">
        <x:f>C9-D9</x:f>
        <x:v>2656.0823715506067</x:v>
      </x:c>
      <x:c r="F9" s="38" t="n">
        <x:f>MAX(0,B9-E9)</x:f>
        <x:v>234389.16631549236</x:v>
      </x:c>
    </x:row>
    <x:row r="10">
      <x:c r="A10" s="50" t="n">
        <x:v>46478</x:v>
      </x:c>
      <x:c r="B10" s="38" t="n">
        <x:f>F9</x:f>
        <x:v>234389.16631549236</x:v>
      </x:c>
      <x:c r="C10" s="38" t="n">
        <x:f>Assumptions!$B$13</x:f>
        <x:v>4631.459443942632</x:v>
      </x:c>
      <x:c r="D10" s="38" t="n">
        <x:f>B10*Assumptions!$B$5/12</x:f>
        <x:v>1953.243052629103</x:v>
      </x:c>
      <x:c r="E10" s="38" t="n">
        <x:f>C10-D10</x:f>
        <x:v>2678.216391313529</x:v>
      </x:c>
      <x:c r="F10" s="38" t="n">
        <x:f>MAX(0,B10-E10)</x:f>
        <x:v>231710.94992417883</x:v>
      </x:c>
    </x:row>
    <x:row r="11">
      <x:c r="A11" s="50" t="n">
        <x:v>46508</x:v>
      </x:c>
      <x:c r="B11" s="38" t="n">
        <x:f>F10</x:f>
        <x:v>231710.94992417883</x:v>
      </x:c>
      <x:c r="C11" s="38" t="n">
        <x:f>Assumptions!$B$13</x:f>
        <x:v>4631.459443942632</x:v>
      </x:c>
      <x:c r="D11" s="38" t="n">
        <x:f>B11*Assumptions!$B$5/12</x:f>
        <x:v>1930.9245827014904</x:v>
      </x:c>
      <x:c r="E11" s="38" t="n">
        <x:f>C11-D11</x:f>
        <x:v>2700.5348612411417</x:v>
      </x:c>
      <x:c r="F11" s="38" t="n">
        <x:f>MAX(0,B11-E11)</x:f>
        <x:v>229010.41506293768</x:v>
      </x:c>
    </x:row>
    <x:row r="12">
      <x:c r="A12" s="50" t="n">
        <x:v>46539</x:v>
      </x:c>
      <x:c r="B12" s="38" t="n">
        <x:f>F11</x:f>
        <x:v>229010.41506293768</x:v>
      </x:c>
      <x:c r="C12" s="38" t="n">
        <x:f>Assumptions!$B$13</x:f>
        <x:v>4631.459443942632</x:v>
      </x:c>
      <x:c r="D12" s="38" t="n">
        <x:f>B12*Assumptions!$B$5/12</x:f>
        <x:v>1908.4201255244807</x:v>
      </x:c>
      <x:c r="E12" s="38" t="n">
        <x:f>C12-D12</x:f>
        <x:v>2723.039318418151</x:v>
      </x:c>
      <x:c r="F12" s="38" t="n">
        <x:f>MAX(0,B12-E12)</x:f>
        <x:v>226287.37574451952</x:v>
      </x:c>
    </x:row>
    <x:row r="13">
      <x:c r="A13" s="50" t="n">
        <x:v>46569</x:v>
      </x:c>
      <x:c r="B13" s="38" t="n">
        <x:f>F12</x:f>
        <x:v>226287.37574451952</x:v>
      </x:c>
      <x:c r="C13" s="38" t="n">
        <x:f>Assumptions!$B$13</x:f>
        <x:v>4631.459443942632</x:v>
      </x:c>
      <x:c r="D13" s="38" t="n">
        <x:f>B13*Assumptions!$B$5/12</x:f>
        <x:v>1885.7281312043294</x:v>
      </x:c>
      <x:c r="E13" s="38" t="n">
        <x:f>C13-D13</x:f>
        <x:v>2745.731312738302</x:v>
      </x:c>
      <x:c r="F13" s="38" t="n">
        <x:f>MAX(0,B13-E13)</x:f>
        <x:v>223541.64443178123</x:v>
      </x:c>
    </x:row>
    <x:row r="14">
      <x:c r="A14" s="50" t="n">
        <x:v>46600</x:v>
      </x:c>
      <x:c r="B14" s="38" t="n">
        <x:f>F13</x:f>
        <x:v>223541.64443178123</x:v>
      </x:c>
      <x:c r="C14" s="38" t="n">
        <x:f>Assumptions!$B$13</x:f>
        <x:v>4631.459443942632</x:v>
      </x:c>
      <x:c r="D14" s="38" t="n">
        <x:f>B14*Assumptions!$B$5/12</x:f>
        <x:v>1862.8470369315103</x:v>
      </x:c>
      <x:c r="E14" s="38" t="n">
        <x:f>C14-D14</x:f>
        <x:v>2768.612407011122</x:v>
      </x:c>
      <x:c r="F14" s="38" t="n">
        <x:f>MAX(0,B14-E14)</x:f>
        <x:v>220773.0320247701</x:v>
      </x:c>
    </x:row>
    <x:row r="15">
      <x:c r="A15" s="50" t="n">
        <x:v>46631</x:v>
      </x:c>
      <x:c r="B15" s="38" t="n">
        <x:f>F14</x:f>
        <x:v>220773.0320247701</x:v>
      </x:c>
      <x:c r="C15" s="38" t="n">
        <x:f>Assumptions!$B$13</x:f>
        <x:v>4631.459443942632</x:v>
      </x:c>
      <x:c r="D15" s="38" t="n">
        <x:f>B15*Assumptions!$B$5/12</x:f>
        <x:v>1839.7752668730843</x:v>
      </x:c>
      <x:c r="E15" s="38" t="n">
        <x:f>C15-D15</x:f>
        <x:v>2791.6841770695473</x:v>
      </x:c>
      <x:c r="F15" s="38" t="n">
        <x:f>MAX(0,B15-E15)</x:f>
        <x:v>217981.34784770056</x:v>
      </x:c>
    </x:row>
    <x:row r="16">
      <x:c r="A16" s="50" t="n">
        <x:v>46661</x:v>
      </x:c>
      <x:c r="B16" s="38" t="n">
        <x:f>F15</x:f>
        <x:v>217981.34784770056</x:v>
      </x:c>
      <x:c r="C16" s="38" t="n">
        <x:f>Assumptions!$B$13</x:f>
        <x:v>4631.459443942632</x:v>
      </x:c>
      <x:c r="D16" s="38" t="n">
        <x:f>B16*Assumptions!$B$5/12</x:f>
        <x:v>1816.5112320641713</x:v>
      </x:c>
      <x:c r="E16" s="38" t="n">
        <x:f>C16-D16</x:f>
        <x:v>2814.948211878461</x:v>
      </x:c>
      <x:c r="F16" s="38" t="n">
        <x:f>MAX(0,B16-E16)</x:f>
        <x:v>215166.3996358221</x:v>
      </x:c>
    </x:row>
    <x:row r="17">
      <x:c r="A17" s="50" t="n">
        <x:v>46692</x:v>
      </x:c>
      <x:c r="B17" s="38" t="n">
        <x:f>F16</x:f>
        <x:v>215166.3996358221</x:v>
      </x:c>
      <x:c r="C17" s="38" t="n">
        <x:f>Assumptions!$B$13</x:f>
        <x:v>4631.459443942632</x:v>
      </x:c>
      <x:c r="D17" s="38" t="n">
        <x:f>B17*Assumptions!$B$5/12</x:f>
        <x:v>1793.0533302985177</x:v>
      </x:c>
      <x:c r="E17" s="38" t="n">
        <x:f>C17-D17</x:f>
        <x:v>2838.406113644114</x:v>
      </x:c>
      <x:c r="F17" s="38" t="n">
        <x:f>MAX(0,B17-E17)</x:f>
        <x:v>212327.993522178</x:v>
      </x:c>
    </x:row>
    <x:row r="18">
      <x:c r="A18" s="50" t="n">
        <x:v>46722</x:v>
      </x:c>
      <x:c r="B18" s="38" t="n">
        <x:f>F17</x:f>
        <x:v>212327.993522178</x:v>
      </x:c>
      <x:c r="C18" s="38" t="n">
        <x:f>Assumptions!$B$13</x:f>
        <x:v>4631.459443942632</x:v>
      </x:c>
      <x:c r="D18" s="38" t="n">
        <x:f>B18*Assumptions!$B$5/12</x:f>
        <x:v>1769.39994601815</x:v>
      </x:c>
      <x:c r="E18" s="38" t="n">
        <x:f>C18-D18</x:f>
        <x:v>2862.0594979244815</x:v>
      </x:c>
      <x:c r="F18" s="38" t="n">
        <x:f>MAX(0,B18-E18)</x:f>
        <x:v>209465.9340242535</x:v>
      </x:c>
    </x:row>
    <x:row r="19">
      <x:c r="A19" s="50" t="n">
        <x:v>46753</x:v>
      </x:c>
      <x:c r="B19" s="38" t="n">
        <x:f>F18</x:f>
        <x:v>209465.9340242535</x:v>
      </x:c>
      <x:c r="C19" s="38" t="n">
        <x:f>Assumptions!$B$13</x:f>
        <x:v>4631.459443942632</x:v>
      </x:c>
      <x:c r="D19" s="38" t="n">
        <x:f>B19*Assumptions!$B$5/12</x:f>
        <x:v>1745.5494502021127</x:v>
      </x:c>
      <x:c r="E19" s="38" t="n">
        <x:f>C19-D19</x:f>
        <x:v>2885.909993740519</x:v>
      </x:c>
      <x:c r="F19" s="38" t="n">
        <x:f>MAX(0,B19-E19)</x:f>
        <x:v>206580.02403051298</x:v>
      </x:c>
    </x:row>
    <x:row r="20">
      <x:c r="A20" s="50" t="n">
        <x:v>46784</x:v>
      </x:c>
      <x:c r="B20" s="38" t="n">
        <x:f>F19</x:f>
        <x:v>206580.02403051298</x:v>
      </x:c>
      <x:c r="C20" s="38" t="n">
        <x:f>Assumptions!$B$13</x:f>
        <x:v>4631.459443942632</x:v>
      </x:c>
      <x:c r="D20" s="38" t="n">
        <x:f>B20*Assumptions!$B$5/12</x:f>
        <x:v>1721.5002002542751</x:v>
      </x:c>
      <x:c r="E20" s="38" t="n">
        <x:f>C20-D20</x:f>
        <x:v>2909.9592436883568</x:v>
      </x:c>
      <x:c r="F20" s="38" t="n">
        <x:f>MAX(0,B20-E20)</x:f>
        <x:v>203670.06478682463</x:v>
      </x:c>
    </x:row>
    <x:row r="21">
      <x:c r="A21" s="50" t="n">
        <x:v>46813</x:v>
      </x:c>
      <x:c r="B21" s="38" t="n">
        <x:f>F20</x:f>
        <x:v>203670.06478682463</x:v>
      </x:c>
      <x:c r="C21" s="38" t="n">
        <x:f>Assumptions!$B$13</x:f>
        <x:v>4631.459443942632</x:v>
      </x:c>
      <x:c r="D21" s="38" t="n">
        <x:f>B21*Assumptions!$B$5/12</x:f>
        <x:v>1697.2505398902056</x:v>
      </x:c>
      <x:c r="E21" s="38" t="n">
        <x:f>C21-D21</x:f>
        <x:v>2934.208904052426</x:v>
      </x:c>
      <x:c r="F21" s="38" t="n">
        <x:f>MAX(0,B21-E21)</x:f>
        <x:v>200735.85588277222</x:v>
      </x:c>
    </x:row>
    <x:row r="22">
      <x:c r="A22" s="50" t="n">
        <x:v>46844</x:v>
      </x:c>
      <x:c r="B22" s="38" t="n">
        <x:f>F21</x:f>
        <x:v>200735.85588277222</x:v>
      </x:c>
      <x:c r="C22" s="38" t="n">
        <x:f>Assumptions!$B$13</x:f>
        <x:v>4631.459443942632</x:v>
      </x:c>
      <x:c r="D22" s="38" t="n">
        <x:f>B22*Assumptions!$B$5/12</x:f>
        <x:v>1672.798799023102</x:v>
      </x:c>
      <x:c r="E22" s="38" t="n">
        <x:f>C22-D22</x:f>
        <x:v>2958.6606449195297</x:v>
      </x:c>
      <x:c r="F22" s="38" t="n">
        <x:f>MAX(0,B22-E22)</x:f>
        <x:v>197777.1952378527</x:v>
      </x:c>
    </x:row>
    <x:row r="23">
      <x:c r="A23" s="50" t="n">
        <x:v>46874</x:v>
      </x:c>
      <x:c r="B23" s="38" t="n">
        <x:f>F22</x:f>
        <x:v>197777.1952378527</x:v>
      </x:c>
      <x:c r="C23" s="38" t="n">
        <x:f>Assumptions!$B$13</x:f>
        <x:v>4631.459443942632</x:v>
      </x:c>
      <x:c r="D23" s="38" t="n">
        <x:f>B23*Assumptions!$B$5/12</x:f>
        <x:v>1648.1432936487727</x:v>
      </x:c>
      <x:c r="E23" s="38" t="n">
        <x:f>C23-D23</x:f>
        <x:v>2983.316150293859</x:v>
      </x:c>
      <x:c r="F23" s="38" t="n">
        <x:f>MAX(0,B23-E23)</x:f>
        <x:v>194793.87908755883</x:v>
      </x:c>
    </x:row>
    <x:row r="24">
      <x:c r="A24" s="50" t="n">
        <x:v>46905</x:v>
      </x:c>
      <x:c r="B24" s="38" t="n">
        <x:f>F23</x:f>
        <x:v>194793.87908755883</x:v>
      </x:c>
      <x:c r="C24" s="38" t="n">
        <x:f>Assumptions!$B$13</x:f>
        <x:v>4631.459443942632</x:v>
      </x:c>
      <x:c r="D24" s="38" t="n">
        <x:f>B24*Assumptions!$B$5/12</x:f>
        <x:v>1623.282325729657</x:v>
      </x:c>
      <x:c r="E24" s="38" t="n">
        <x:f>C24-D24</x:f>
        <x:v>3008.177118212975</x:v>
      </x:c>
      <x:c r="F24" s="38" t="n">
        <x:f>MAX(0,B24-E24)</x:f>
        <x:v>191785.70196934586</x:v>
      </x:c>
    </x:row>
    <x:row r="25">
      <x:c r="A25" s="50" t="n">
        <x:v>46935</x:v>
      </x:c>
      <x:c r="B25" s="38" t="n">
        <x:f>F24</x:f>
        <x:v>191785.70196934586</x:v>
      </x:c>
      <x:c r="C25" s="38" t="n">
        <x:f>Assumptions!$B$13</x:f>
        <x:v>4631.459443942632</x:v>
      </x:c>
      <x:c r="D25" s="38" t="n">
        <x:f>B25*Assumptions!$B$5/12</x:f>
        <x:v>1598.2141830778821</x:v>
      </x:c>
      <x:c r="E25" s="38" t="n">
        <x:f>C25-D25</x:f>
        <x:v>3033.24526086475</x:v>
      </x:c>
      <x:c r="F25" s="38" t="n">
        <x:f>MAX(0,B25-E25)</x:f>
        <x:v>188752.4567084811</x:v>
      </x:c>
    </x:row>
    <x:row r="26">
      <x:c r="A26" s="50" t="n">
        <x:v>46966</x:v>
      </x:c>
      <x:c r="B26" s="38" t="n">
        <x:f>F25</x:f>
        <x:v>188752.4567084811</x:v>
      </x:c>
      <x:c r="C26" s="38" t="n">
        <x:f>Assumptions!$B$13</x:f>
        <x:v>4631.459443942632</x:v>
      </x:c>
      <x:c r="D26" s="38" t="n">
        <x:f>B26*Assumptions!$B$5/12</x:f>
        <x:v>1572.9371392373425</x:v>
      </x:c>
      <x:c r="E26" s="38" t="n">
        <x:f>C26-D26</x:f>
        <x:v>3058.5223047052896</x:v>
      </x:c>
      <x:c r="F26" s="38" t="n">
        <x:f>MAX(0,B26-E26)</x:f>
        <x:v>185693.9344037758</x:v>
      </x:c>
    </x:row>
    <x:row r="27">
      <x:c r="A27" s="50" t="n">
        <x:v>46997</x:v>
      </x:c>
      <x:c r="B27" s="38" t="n">
        <x:f>F26</x:f>
        <x:v>185693.9344037758</x:v>
      </x:c>
      <x:c r="C27" s="38" t="n">
        <x:f>Assumptions!$B$13</x:f>
        <x:v>4631.459443942632</x:v>
      </x:c>
      <x:c r="D27" s="38" t="n">
        <x:f>B27*Assumptions!$B$5/12</x:f>
        <x:v>1547.4494533647985</x:v>
      </x:c>
      <x:c r="E27" s="38" t="n">
        <x:f>C27-D27</x:f>
        <x:v>3084.0099905778334</x:v>
      </x:c>
      <x:c r="F27" s="38" t="n">
        <x:f>MAX(0,B27-E27)</x:f>
        <x:v>182609.92441319796</x:v>
      </x:c>
    </x:row>
    <x:row r="28">
      <x:c r="A28" s="50" t="n">
        <x:v>47027</x:v>
      </x:c>
      <x:c r="B28" s="38" t="n">
        <x:f>F27</x:f>
        <x:v>182609.92441319796</x:v>
      </x:c>
      <x:c r="C28" s="38" t="n">
        <x:f>Assumptions!$B$13</x:f>
        <x:v>4631.459443942632</x:v>
      </x:c>
      <x:c r="D28" s="38" t="n">
        <x:f>B28*Assumptions!$B$5/12</x:f>
        <x:v>1521.7493701099831</x:v>
      </x:c>
      <x:c r="E28" s="38" t="n">
        <x:f>C28-D28</x:f>
        <x:v>3109.710073832649</x:v>
      </x:c>
      <x:c r="F28" s="38" t="n">
        <x:f>MAX(0,B28-E28)</x:f>
        <x:v>179500.2143393653</x:v>
      </x:c>
    </x:row>
    <x:row r="29">
      <x:c r="A29" s="50" t="n">
        <x:v>47058</x:v>
      </x:c>
      <x:c r="B29" s="38" t="n">
        <x:f>F28</x:f>
        <x:v>179500.2143393653</x:v>
      </x:c>
      <x:c r="C29" s="38" t="n">
        <x:f>Assumptions!$B$13</x:f>
        <x:v>4631.459443942632</x:v>
      </x:c>
      <x:c r="D29" s="38" t="n">
        <x:f>B29*Assumptions!$B$5/12</x:f>
        <x:v>1495.8351194947109</x:v>
      </x:c>
      <x:c r="E29" s="38" t="n">
        <x:f>C29-D29</x:f>
        <x:v>3135.624324447921</x:v>
      </x:c>
      <x:c r="F29" s="38" t="n">
        <x:f>MAX(0,B29-E29)</x:f>
        <x:v>176364.5900149174</x:v>
      </x:c>
    </x:row>
    <x:row r="30">
      <x:c r="A30" s="50" t="n">
        <x:v>47088</x:v>
      </x:c>
      <x:c r="B30" s="38" t="n">
        <x:f>F29</x:f>
        <x:v>176364.5900149174</x:v>
      </x:c>
      <x:c r="C30" s="38" t="n">
        <x:f>Assumptions!$B$13</x:f>
        <x:v>4631.459443942632</x:v>
      </x:c>
      <x:c r="D30" s="38" t="n">
        <x:f>B30*Assumptions!$B$5/12</x:f>
        <x:v>1469.7049167909784</x:v>
      </x:c>
      <x:c r="E30" s="38" t="n">
        <x:f>C30-D30</x:f>
        <x:v>3161.7545271516537</x:v>
      </x:c>
      <x:c r="F30" s="38" t="n">
        <x:f>MAX(0,B30-E30)</x:f>
        <x:v>173202.83548776575</x:v>
      </x:c>
    </x:row>
    <x:row r="31">
      <x:c r="A31" s="50" t="n">
        <x:v>47119</x:v>
      </x:c>
      <x:c r="B31" s="38" t="n">
        <x:f>F30</x:f>
        <x:v>173202.83548776575</x:v>
      </x:c>
      <x:c r="C31" s="38" t="n">
        <x:f>Assumptions!$B$13</x:f>
        <x:v>4631.459443942632</x:v>
      </x:c>
      <x:c r="D31" s="38" t="n">
        <x:f>B31*Assumptions!$B$5/12</x:f>
        <x:v>1443.3569623980482</x:v>
      </x:c>
      <x:c r="E31" s="38" t="n">
        <x:f>C31-D31</x:f>
        <x:v>3188.1024815445835</x:v>
      </x:c>
      <x:c r="F31" s="38" t="n">
        <x:f>MAX(0,B31-E31)</x:f>
        <x:v>170014.73300622118</x:v>
      </x:c>
    </x:row>
    <x:row r="32">
      <x:c r="A32" s="50" t="n">
        <x:v>47150</x:v>
      </x:c>
      <x:c r="B32" s="38" t="n">
        <x:f>F31</x:f>
        <x:v>170014.73300622118</x:v>
      </x:c>
      <x:c r="C32" s="38" t="n">
        <x:f>Assumptions!$B$13</x:f>
        <x:v>4631.459443942632</x:v>
      </x:c>
      <x:c r="D32" s="38" t="n">
        <x:f>B32*Assumptions!$B$5/12</x:f>
        <x:v>1416.7894417185098</x:v>
      </x:c>
      <x:c r="E32" s="38" t="n">
        <x:f>C32-D32</x:f>
        <x:v>3214.670002224122</x:v>
      </x:c>
      <x:c r="F32" s="38" t="n">
        <x:f>MAX(0,B32-E32)</x:f>
        <x:v>166800.06300399706</x:v>
      </x:c>
    </x:row>
    <x:row r="33">
      <x:c r="A33" s="50" t="n">
        <x:v>47178</x:v>
      </x:c>
      <x:c r="B33" s="38" t="n">
        <x:f>F32</x:f>
        <x:v>166800.06300399706</x:v>
      </x:c>
      <x:c r="C33" s="38" t="n">
        <x:f>Assumptions!$B$13</x:f>
        <x:v>4631.459443942632</x:v>
      </x:c>
      <x:c r="D33" s="38" t="n">
        <x:f>B33*Assumptions!$B$5/12</x:f>
        <x:v>1390.0005250333088</x:v>
      </x:c>
      <x:c r="E33" s="38" t="n">
        <x:f>C33-D33</x:f>
        <x:v>3241.458918909323</x:v>
      </x:c>
      <x:c r="F33" s="38" t="n">
        <x:f>MAX(0,B33-E33)</x:f>
        <x:v>163558.60408508775</x:v>
      </x:c>
    </x:row>
    <x:row r="34">
      <x:c r="A34" s="50" t="n">
        <x:v>47209</x:v>
      </x:c>
      <x:c r="B34" s="38" t="n">
        <x:f>F33</x:f>
        <x:v>163558.60408508775</x:v>
      </x:c>
      <x:c r="C34" s="38" t="n">
        <x:f>Assumptions!$B$13</x:f>
        <x:v>4631.459443942632</x:v>
      </x:c>
      <x:c r="D34" s="38" t="n">
        <x:f>B34*Assumptions!$B$5/12</x:f>
        <x:v>1362.9883673757313</x:v>
      </x:c>
      <x:c r="E34" s="38" t="n">
        <x:f>C34-D34</x:f>
        <x:v>3268.4710765669006</x:v>
      </x:c>
      <x:c r="F34" s="38" t="n">
        <x:f>MAX(0,B34-E34)</x:f>
        <x:v>160290.13300852085</x:v>
      </x:c>
    </x:row>
    <x:row r="35">
      <x:c r="A35" s="50" t="n">
        <x:v>47239</x:v>
      </x:c>
      <x:c r="B35" s="38" t="n">
        <x:f>F34</x:f>
        <x:v>160290.13300852085</x:v>
      </x:c>
      <x:c r="C35" s="38" t="n">
        <x:f>Assumptions!$B$13</x:f>
        <x:v>4631.459443942632</x:v>
      </x:c>
      <x:c r="D35" s="38" t="n">
        <x:f>B35*Assumptions!$B$5/12</x:f>
        <x:v>1335.7511084043406</x:v>
      </x:c>
      <x:c r="E35" s="38" t="n">
        <x:f>C35-D35</x:f>
        <x:v>3295.708335538291</x:v>
      </x:c>
      <x:c r="F35" s="38" t="n">
        <x:f>MAX(0,B35-E35)</x:f>
        <x:v>156994.42467298257</x:v>
      </x:c>
    </x:row>
    <x:row r="36">
      <x:c r="A36" s="50" t="n">
        <x:v>47270</x:v>
      </x:c>
      <x:c r="B36" s="38" t="n">
        <x:f>F35</x:f>
        <x:v>156994.42467298257</x:v>
      </x:c>
      <x:c r="C36" s="38" t="n">
        <x:f>Assumptions!$B$13</x:f>
        <x:v>4631.459443942632</x:v>
      </x:c>
      <x:c r="D36" s="38" t="n">
        <x:f>B36*Assumptions!$B$5/12</x:f>
        <x:v>1308.2868722748547</x:v>
      </x:c>
      <x:c r="E36" s="38" t="n">
        <x:f>C36-D36</x:f>
        <x:v>3323.1725716677774</x:v>
      </x:c>
      <x:c r="F36" s="38" t="n">
        <x:f>MAX(0,B36-E36)</x:f>
        <x:v>153671.25210131478</x:v>
      </x:c>
    </x:row>
    <x:row r="37">
      <x:c r="A37" s="50" t="n">
        <x:v>47300</x:v>
      </x:c>
      <x:c r="B37" s="38" t="n">
        <x:f>F36</x:f>
        <x:v>153671.25210131478</x:v>
      </x:c>
      <x:c r="C37" s="38" t="n">
        <x:f>Assumptions!$B$13</x:f>
        <x:v>4631.459443942632</x:v>
      </x:c>
      <x:c r="D37" s="38" t="n">
        <x:f>B37*Assumptions!$B$5/12</x:f>
        <x:v>1280.5937675109565</x:v>
      </x:c>
      <x:c r="E37" s="38" t="n">
        <x:f>C37-D37</x:f>
        <x:v>3350.8656764316756</x:v>
      </x:c>
      <x:c r="F37" s="38" t="n">
        <x:f>MAX(0,B37-E37)</x:f>
        <x:v>150320.3864248831</x:v>
      </x:c>
    </x:row>
    <x:row r="38">
      <x:c r="A38" s="50" t="n">
        <x:v>47331</x:v>
      </x:c>
      <x:c r="B38" s="38" t="n">
        <x:f>F37</x:f>
        <x:v>150320.3864248831</x:v>
      </x:c>
      <x:c r="C38" s="38" t="n">
        <x:f>Assumptions!$B$13</x:f>
        <x:v>4631.459443942632</x:v>
      </x:c>
      <x:c r="D38" s="38" t="n">
        <x:f>B38*Assumptions!$B$5/12</x:f>
        <x:v>1252.669886874026</x:v>
      </x:c>
      <x:c r="E38" s="38" t="n">
        <x:f>C38-D38</x:f>
        <x:v>3378.789557068606</x:v>
      </x:c>
      <x:c r="F38" s="38" t="n">
        <x:f>MAX(0,B38-E38)</x:f>
        <x:v>146941.5968678145</x:v>
      </x:c>
    </x:row>
    <x:row r="39">
      <x:c r="A39" s="50" t="n">
        <x:v>47362</x:v>
      </x:c>
      <x:c r="B39" s="38" t="n">
        <x:f>F38</x:f>
        <x:v>146941.5968678145</x:v>
      </x:c>
      <x:c r="C39" s="38" t="n">
        <x:f>Assumptions!$B$13</x:f>
        <x:v>4631.459443942632</x:v>
      </x:c>
      <x:c r="D39" s="38" t="n">
        <x:f>B39*Assumptions!$B$5/12</x:f>
        <x:v>1224.5133072317874</x:v>
      </x:c>
      <x:c r="E39" s="38" t="n">
        <x:f>C39-D39</x:f>
        <x:v>3406.9461367108443</x:v>
      </x:c>
      <x:c r="F39" s="38" t="n">
        <x:f>MAX(0,B39-E39)</x:f>
        <x:v>143534.65073110364</x:v>
      </x:c>
    </x:row>
    <x:row r="40">
      <x:c r="A40" s="50" t="n">
        <x:v>47392</x:v>
      </x:c>
      <x:c r="B40" s="38" t="n">
        <x:f>F39</x:f>
        <x:v>143534.65073110364</x:v>
      </x:c>
      <x:c r="C40" s="38" t="n">
        <x:f>Assumptions!$B$13</x:f>
        <x:v>4631.459443942632</x:v>
      </x:c>
      <x:c r="D40" s="38" t="n">
        <x:f>B40*Assumptions!$B$5/12</x:f>
        <x:v>1196.1220894258638</x:v>
      </x:c>
      <x:c r="E40" s="38" t="n">
        <x:f>C40-D40</x:f>
        <x:v>3435.337354516768</x:v>
      </x:c>
      <x:c r="F40" s="38" t="n">
        <x:f>MAX(0,B40-E40)</x:f>
        <x:v>140099.31337658688</x:v>
      </x:c>
    </x:row>
    <x:row r="41">
      <x:c r="A41" s="50" t="n">
        <x:v>47423</x:v>
      </x:c>
      <x:c r="B41" s="38" t="n">
        <x:f>F40</x:f>
        <x:v>140099.31337658688</x:v>
      </x:c>
      <x:c r="C41" s="38" t="n">
        <x:f>Assumptions!$B$13</x:f>
        <x:v>4631.459443942632</x:v>
      </x:c>
      <x:c r="D41" s="38" t="n">
        <x:f>B41*Assumptions!$B$5/12</x:f>
        <x:v>1167.494278138224</x:v>
      </x:c>
      <x:c r="E41" s="38" t="n">
        <x:f>C41-D41</x:f>
        <x:v>3463.9651658044077</x:v>
      </x:c>
      <x:c r="F41" s="38" t="n">
        <x:f>MAX(0,B41-E41)</x:f>
        <x:v>136635.34821078248</x:v>
      </x:c>
    </x:row>
    <x:row r="42">
      <x:c r="A42" s="50" t="n">
        <x:v>47453</x:v>
      </x:c>
      <x:c r="B42" s="38" t="n">
        <x:f>F41</x:f>
        <x:v>136635.34821078248</x:v>
      </x:c>
      <x:c r="C42" s="38" t="n">
        <x:f>Assumptions!$B$13</x:f>
        <x:v>4631.459443942632</x:v>
      </x:c>
      <x:c r="D42" s="38" t="n">
        <x:f>B42*Assumptions!$B$5/12</x:f>
        <x:v>1138.6279017565207</x:v>
      </x:c>
      <x:c r="E42" s="38" t="n">
        <x:f>C42-D42</x:f>
        <x:v>3492.831542186111</x:v>
      </x:c>
      <x:c r="F42" s="38" t="n">
        <x:f>MAX(0,B42-E42)</x:f>
        <x:v>133142.51666859636</x:v>
      </x:c>
    </x:row>
    <x:row r="43">
      <x:c r="A43" s="50" t="n">
        <x:v>47484</x:v>
      </x:c>
      <x:c r="B43" s="38" t="n">
        <x:f>F42</x:f>
        <x:v>133142.51666859636</x:v>
      </x:c>
      <x:c r="C43" s="38" t="n">
        <x:f>Assumptions!$B$13</x:f>
        <x:v>4631.459443942632</x:v>
      </x:c>
      <x:c r="D43" s="38" t="n">
        <x:f>B43*Assumptions!$B$5/12</x:f>
        <x:v>1109.520972238303</x:v>
      </x:c>
      <x:c r="E43" s="38" t="n">
        <x:f>C43-D43</x:f>
        <x:v>3521.9384717043285</x:v>
      </x:c>
      <x:c r="F43" s="38" t="n">
        <x:f>MAX(0,B43-E43)</x:f>
        <x:v>129620.57819689203</x:v>
      </x:c>
    </x:row>
    <x:row r="44">
      <x:c r="A44" s="50" t="n">
        <x:v>47515</x:v>
      </x:c>
      <x:c r="B44" s="38" t="n">
        <x:f>F43</x:f>
        <x:v>129620.57819689203</x:v>
      </x:c>
      <x:c r="C44" s="38" t="n">
        <x:f>Assumptions!$B$13</x:f>
        <x:v>4631.459443942632</x:v>
      </x:c>
      <x:c r="D44" s="38" t="n">
        <x:f>B44*Assumptions!$B$5/12</x:f>
        <x:v>1080.1714849741004</x:v>
      </x:c>
      <x:c r="E44" s="38" t="n">
        <x:f>C44-D44</x:f>
        <x:v>3551.2879589685317</x:v>
      </x:c>
      <x:c r="F44" s="38" t="n">
        <x:f>MAX(0,B44-E44)</x:f>
        <x:v>126069.2902379235</x:v>
      </x:c>
    </x:row>
    <x:row r="45">
      <x:c r="A45" s="50" t="n">
        <x:v>47543</x:v>
      </x:c>
      <x:c r="B45" s="38" t="n">
        <x:f>F44</x:f>
        <x:v>126069.2902379235</x:v>
      </x:c>
      <x:c r="C45" s="38" t="n">
        <x:f>Assumptions!$B$13</x:f>
        <x:v>4631.459443942632</x:v>
      </x:c>
      <x:c r="D45" s="38" t="n">
        <x:f>B45*Assumptions!$B$5/12</x:f>
        <x:v>1050.5774186493625</x:v>
      </x:c>
      <x:c r="E45" s="38" t="n">
        <x:f>C45-D45</x:f>
        <x:v>3580.882025293269</x:v>
      </x:c>
      <x:c r="F45" s="38" t="n">
        <x:f>MAX(0,B45-E45)</x:f>
        <x:v>122488.40821263024</x:v>
      </x:c>
    </x:row>
    <x:row r="46">
      <x:c r="A46" s="50" t="n">
        <x:v>47574</x:v>
      </x:c>
      <x:c r="B46" s="38" t="n">
        <x:f>F45</x:f>
        <x:v>122488.40821263024</x:v>
      </x:c>
      <x:c r="C46" s="38" t="n">
        <x:f>Assumptions!$B$13</x:f>
        <x:v>4631.459443942632</x:v>
      </x:c>
      <x:c r="D46" s="38" t="n">
        <x:f>B46*Assumptions!$B$5/12</x:f>
        <x:v>1020.736735105252</x:v>
      </x:c>
      <x:c r="E46" s="38" t="n">
        <x:f>C46-D46</x:f>
        <x:v>3610.7227088373797</x:v>
      </x:c>
      <x:c r="F46" s="38" t="n">
        <x:f>MAX(0,B46-E46)</x:f>
        <x:v>118877.68550379286</x:v>
      </x:c>
    </x:row>
    <x:row r="47">
      <x:c r="A47" s="50" t="n">
        <x:v>47604</x:v>
      </x:c>
      <x:c r="B47" s="38" t="n">
        <x:f>F46</x:f>
        <x:v>118877.68550379286</x:v>
      </x:c>
      <x:c r="C47" s="38" t="n">
        <x:f>Assumptions!$B$13</x:f>
        <x:v>4631.459443942632</x:v>
      </x:c>
      <x:c r="D47" s="38" t="n">
        <x:f>B47*Assumptions!$B$5/12</x:f>
        <x:v>990.6473791982739</x:v>
      </x:c>
      <x:c r="E47" s="38" t="n">
        <x:f>C47-D47</x:f>
        <x:v>3640.812064744358</x:v>
      </x:c>
      <x:c r="F47" s="38" t="n">
        <x:f>MAX(0,B47-E47)</x:f>
        <x:v>115236.8734390485</x:v>
      </x:c>
    </x:row>
    <x:row r="48">
      <x:c r="A48" s="50" t="n">
        <x:v>47635</x:v>
      </x:c>
      <x:c r="B48" s="38" t="n">
        <x:f>F47</x:f>
        <x:v>115236.8734390485</x:v>
      </x:c>
      <x:c r="C48" s="38" t="n">
        <x:f>Assumptions!$B$13</x:f>
        <x:v>4631.459443942632</x:v>
      </x:c>
      <x:c r="D48" s="38" t="n">
        <x:f>B48*Assumptions!$B$5/12</x:f>
        <x:v>960.3072786587376</x:v>
      </x:c>
      <x:c r="E48" s="38" t="n">
        <x:f>C48-D48</x:f>
        <x:v>3671.152165283894</x:v>
      </x:c>
      <x:c r="F48" s="38" t="n">
        <x:f>MAX(0,B48-E48)</x:f>
        <x:v>111565.7212737646</x:v>
      </x:c>
    </x:row>
    <x:row r="49">
      <x:c r="A49" s="50" t="n">
        <x:v>47665</x:v>
      </x:c>
      <x:c r="B49" s="38" t="n">
        <x:f>F48</x:f>
        <x:v>111565.7212737646</x:v>
      </x:c>
      <x:c r="C49" s="38" t="n">
        <x:f>Assumptions!$B$13</x:f>
        <x:v>4631.459443942632</x:v>
      </x:c>
      <x:c r="D49" s="38" t="n">
        <x:f>B49*Assumptions!$B$5/12</x:f>
        <x:v>929.7143439480384</x:v>
      </x:c>
      <x:c r="E49" s="38" t="n">
        <x:f>C49-D49</x:f>
        <x:v>3701.7450999945936</x:v>
      </x:c>
      <x:c r="F49" s="38" t="n">
        <x:f>MAX(0,B49-E49)</x:f>
        <x:v>107863.97617377002</x:v>
      </x:c>
    </x:row>
    <x:row r="50">
      <x:c r="A50" s="50" t="n">
        <x:v>47696</x:v>
      </x:c>
      <x:c r="B50" s="38" t="n">
        <x:f>F49</x:f>
        <x:v>107863.97617377002</x:v>
      </x:c>
      <x:c r="C50" s="38" t="n">
        <x:f>Assumptions!$B$13</x:f>
        <x:v>4631.459443942632</x:v>
      </x:c>
      <x:c r="D50" s="38" t="n">
        <x:f>B50*Assumptions!$B$5/12</x:f>
        <x:v>898.8664681147502</x:v>
      </x:c>
      <x:c r="E50" s="38" t="n">
        <x:f>C50-D50</x:f>
        <x:v>3732.5929758278817</x:v>
      </x:c>
      <x:c r="F50" s="38" t="n">
        <x:f>MAX(0,B50-E50)</x:f>
        <x:v>104131.38319794214</x:v>
      </x:c>
    </x:row>
    <x:row r="51">
      <x:c r="A51" s="50" t="n">
        <x:v>47727</x:v>
      </x:c>
      <x:c r="B51" s="38" t="n">
        <x:f>F50</x:f>
        <x:v>104131.38319794214</x:v>
      </x:c>
      <x:c r="C51" s="38" t="n">
        <x:f>Assumptions!$B$13</x:f>
        <x:v>4631.459443942632</x:v>
      </x:c>
      <x:c r="D51" s="38" t="n">
        <x:f>B51*Assumptions!$B$5/12</x:f>
        <x:v>867.7615266495178</x:v>
      </x:c>
      <x:c r="E51" s="38" t="n">
        <x:f>C51-D51</x:f>
        <x:v>3763.697917293114</x:v>
      </x:c>
      <x:c r="F51" s="38" t="n">
        <x:f>MAX(0,B51-E51)</x:f>
        <x:v>100367.68528064902</x:v>
      </x:c>
    </x:row>
    <x:row r="52">
      <x:c r="A52" s="50" t="n">
        <x:v>47757</x:v>
      </x:c>
      <x:c r="B52" s="38" t="n">
        <x:f>F51</x:f>
        <x:v>100367.68528064902</x:v>
      </x:c>
      <x:c r="C52" s="38" t="n">
        <x:f>Assumptions!$B$13</x:f>
        <x:v>4631.459443942632</x:v>
      </x:c>
      <x:c r="D52" s="38" t="n">
        <x:f>B52*Assumptions!$B$5/12</x:f>
        <x:v>836.3973773387419</x:v>
      </x:c>
      <x:c r="E52" s="38" t="n">
        <x:f>C52-D52</x:f>
        <x:v>3795.06206660389</x:v>
      </x:c>
      <x:c r="F52" s="38" t="n">
        <x:f>MAX(0,B52-E52)</x:f>
        <x:v>96572.62321404513</x:v>
      </x:c>
    </x:row>
    <x:row r="53">
      <x:c r="A53" s="50" t="n">
        <x:v>47788</x:v>
      </x:c>
      <x:c r="B53" s="38" t="n">
        <x:f>F52</x:f>
        <x:v>96572.62321404513</x:v>
      </x:c>
      <x:c r="C53" s="38" t="n">
        <x:f>Assumptions!$B$13</x:f>
        <x:v>4631.459443942632</x:v>
      </x:c>
      <x:c r="D53" s="38" t="n">
        <x:f>B53*Assumptions!$B$5/12</x:f>
        <x:v>804.7718601170428</x:v>
      </x:c>
      <x:c r="E53" s="38" t="n">
        <x:f>C53-D53</x:f>
        <x:v>3826.687583825589</x:v>
      </x:c>
      <x:c r="F53" s="38" t="n">
        <x:f>MAX(0,B53-E53)</x:f>
        <x:v>92745.93563021954</x:v>
      </x:c>
    </x:row>
    <x:row r="54">
      <x:c r="A54" s="50" t="n">
        <x:v>47818</x:v>
      </x:c>
      <x:c r="B54" s="38" t="n">
        <x:f>F53</x:f>
        <x:v>92745.93563021954</x:v>
      </x:c>
      <x:c r="C54" s="38" t="n">
        <x:f>Assumptions!$B$13</x:f>
        <x:v>4631.459443942632</x:v>
      </x:c>
      <x:c r="D54" s="38" t="n">
        <x:f>B54*Assumptions!$B$5/12</x:f>
        <x:v>772.8827969184962</x:v>
      </x:c>
      <x:c r="E54" s="38" t="n">
        <x:f>C54-D54</x:f>
        <x:v>3858.5766470241356</x:v>
      </x:c>
      <x:c r="F54" s="38" t="n">
        <x:f>MAX(0,B54-E54)</x:f>
        <x:v>88887.3589831954</x:v>
      </x:c>
    </x:row>
    <x:row r="55">
      <x:c r="A55" s="50" t="n">
        <x:v>47849</x:v>
      </x:c>
      <x:c r="B55" s="38" t="n">
        <x:f>F54</x:f>
        <x:v>88887.3589831954</x:v>
      </x:c>
      <x:c r="C55" s="38" t="n">
        <x:f>Assumptions!$B$13</x:f>
        <x:v>4631.459443942632</x:v>
      </x:c>
      <x:c r="D55" s="38" t="n">
        <x:f>B55*Assumptions!$B$5/12</x:f>
        <x:v>740.7279915266284</x:v>
      </x:c>
      <x:c r="E55" s="38" t="n">
        <x:f>C55-D55</x:f>
        <x:v>3890.7314524160033</x:v>
      </x:c>
      <x:c r="F55" s="38" t="n">
        <x:f>MAX(0,B55-E55)</x:f>
        <x:v>84996.6275307794</x:v>
      </x:c>
    </x:row>
    <x:row r="56">
      <x:c r="A56" s="50" t="n">
        <x:v>47880</x:v>
      </x:c>
      <x:c r="B56" s="38" t="n">
        <x:f>F55</x:f>
        <x:v>84996.6275307794</x:v>
      </x:c>
      <x:c r="C56" s="38" t="n">
        <x:f>Assumptions!$B$13</x:f>
        <x:v>4631.459443942632</x:v>
      </x:c>
      <x:c r="D56" s="38" t="n">
        <x:f>B56*Assumptions!$B$5/12</x:f>
        <x:v>708.3052294231617</x:v>
      </x:c>
      <x:c r="E56" s="38" t="n">
        <x:f>C56-D56</x:f>
        <x:v>3923.1542145194703</x:v>
      </x:c>
      <x:c r="F56" s="38" t="n">
        <x:f>MAX(0,B56-E56)</x:f>
        <x:v>81073.47331625993</x:v>
      </x:c>
    </x:row>
    <x:row r="57">
      <x:c r="A57" s="50" t="n">
        <x:v>47908</x:v>
      </x:c>
      <x:c r="B57" s="38" t="n">
        <x:f>F56</x:f>
        <x:v>81073.47331625993</x:v>
      </x:c>
      <x:c r="C57" s="38" t="n">
        <x:f>Assumptions!$B$13</x:f>
        <x:v>4631.459443942632</x:v>
      </x:c>
      <x:c r="D57" s="38" t="n">
        <x:f>B57*Assumptions!$B$5/12</x:f>
        <x:v>675.6122776354995</x:v>
      </x:c>
      <x:c r="E57" s="38" t="n">
        <x:f>C57-D57</x:f>
        <x:v>3955.8471663071323</x:v>
      </x:c>
      <x:c r="F57" s="38" t="n">
        <x:f>MAX(0,B57-E57)</x:f>
        <x:v>77117.62614995279</x:v>
      </x:c>
    </x:row>
    <x:row r="58">
      <x:c r="A58" s="50" t="n">
        <x:v>47939</x:v>
      </x:c>
      <x:c r="B58" s="38" t="n">
        <x:f>F57</x:f>
        <x:v>77117.62614995279</x:v>
      </x:c>
      <x:c r="C58" s="38" t="n">
        <x:f>Assumptions!$B$13</x:f>
        <x:v>4631.459443942632</x:v>
      </x:c>
      <x:c r="D58" s="38" t="n">
        <x:f>B58*Assumptions!$B$5/12</x:f>
        <x:v>642.64688458294</x:v>
      </x:c>
      <x:c r="E58" s="38" t="n">
        <x:f>C58-D58</x:f>
        <x:v>3988.812559359692</x:v>
      </x:c>
      <x:c r="F58" s="38" t="n">
        <x:f>MAX(0,B58-E58)</x:f>
        <x:v>73128.8135905931</x:v>
      </x:c>
    </x:row>
    <x:row r="59">
      <x:c r="A59" s="50" t="n">
        <x:v>47969</x:v>
      </x:c>
      <x:c r="B59" s="38" t="n">
        <x:f>F58</x:f>
        <x:v>73128.8135905931</x:v>
      </x:c>
      <x:c r="C59" s="38" t="n">
        <x:f>Assumptions!$B$13</x:f>
        <x:v>4631.459443942632</x:v>
      </x:c>
      <x:c r="D59" s="38" t="n">
        <x:f>B59*Assumptions!$B$5/12</x:f>
        <x:v>609.4067799216092</x:v>
      </x:c>
      <x:c r="E59" s="38" t="n">
        <x:f>C59-D59</x:f>
        <x:v>4022.052664021023</x:v>
      </x:c>
      <x:c r="F59" s="38" t="n">
        <x:f>MAX(0,B59-E59)</x:f>
        <x:v>69106.76092657208</x:v>
      </x:c>
    </x:row>
    <x:row r="60">
      <x:c r="A60" s="50" t="n">
        <x:v>48000</x:v>
      </x:c>
      <x:c r="B60" s="38" t="n">
        <x:f>F59</x:f>
        <x:v>69106.76092657208</x:v>
      </x:c>
      <x:c r="C60" s="38" t="n">
        <x:f>Assumptions!$B$13</x:f>
        <x:v>4631.459443942632</x:v>
      </x:c>
      <x:c r="D60" s="38" t="n">
        <x:f>B60*Assumptions!$B$5/12</x:f>
        <x:v>575.8896743881007</x:v>
      </x:c>
      <x:c r="E60" s="38" t="n">
        <x:f>C60-D60</x:f>
        <x:v>4055.5697695545314</x:v>
      </x:c>
      <x:c r="F60" s="38" t="n">
        <x:f>MAX(0,B60-E60)</x:f>
        <x:v>65051.19115701755</x:v>
      </x:c>
    </x:row>
    <x:row r="61">
      <x:c r="A61" s="50" t="n">
        <x:v>48030</x:v>
      </x:c>
      <x:c r="B61" s="38" t="n">
        <x:f>F60</x:f>
        <x:v>65051.19115701755</x:v>
      </x:c>
      <x:c r="C61" s="38" t="n">
        <x:f>Assumptions!$B$13</x:f>
        <x:v>4631.459443942632</x:v>
      </x:c>
      <x:c r="D61" s="38" t="n">
        <x:f>B61*Assumptions!$B$5/12</x:f>
        <x:v>542.093259641813</x:v>
      </x:c>
      <x:c r="E61" s="38" t="n">
        <x:f>C61-D61</x:f>
        <x:v>4089.366184300819</x:v>
      </x:c>
      <x:c r="F61" s="38" t="n">
        <x:f>MAX(0,B61-E61)</x:f>
        <x:v>60961.824972716735</x:v>
      </x:c>
    </x:row>
    <x:row r="62">
      <x:c r="A62" s="50" t="n">
        <x:v>48061</x:v>
      </x:c>
      <x:c r="B62" s="38" t="n">
        <x:f>F61</x:f>
        <x:v>60961.824972716735</x:v>
      </x:c>
      <x:c r="C62" s="38" t="n">
        <x:f>Assumptions!$B$13</x:f>
        <x:v>4631.459443942632</x:v>
      </x:c>
      <x:c r="D62" s="38" t="n">
        <x:f>B62*Assumptions!$B$5/12</x:f>
        <x:v>508.0152081059728</x:v>
      </x:c>
      <x:c r="E62" s="38" t="n">
        <x:f>C62-D62</x:f>
        <x:v>4123.444235836659</x:v>
      </x:c>
      <x:c r="F62" s="38" t="n">
        <x:f>MAX(0,B62-E62)</x:f>
        <x:v>56838.38073688008</x:v>
      </x:c>
    </x:row>
    <x:row r="63">
      <x:c r="A63" s="50" t="n">
        <x:v>48092</x:v>
      </x:c>
      <x:c r="B63" s="38" t="n">
        <x:f>F62</x:f>
        <x:v>56838.38073688008</x:v>
      </x:c>
      <x:c r="C63" s="38" t="n">
        <x:f>Assumptions!$B$13</x:f>
        <x:v>4631.459443942632</x:v>
      </x:c>
      <x:c r="D63" s="38" t="n">
        <x:f>B63*Assumptions!$B$5/12</x:f>
        <x:v>473.653172807334</x:v>
      </x:c>
      <x:c r="E63" s="38" t="n">
        <x:f>C63-D63</x:f>
        <x:v>4157.806271135298</x:v>
      </x:c>
      <x:c r="F63" s="38" t="n">
        <x:f>MAX(0,B63-E63)</x:f>
        <x:v>52680.57446574478</x:v>
      </x:c>
    </x:row>
    <x:row r="64">
      <x:c r="A64" s="50" t="n">
        <x:v>48122</x:v>
      </x:c>
      <x:c r="B64" s="38" t="n">
        <x:f>F63</x:f>
        <x:v>52680.57446574478</x:v>
      </x:c>
      <x:c r="C64" s="38" t="n">
        <x:f>Assumptions!$B$13</x:f>
        <x:v>4631.459443942632</x:v>
      </x:c>
      <x:c r="D64" s="38" t="n">
        <x:f>B64*Assumptions!$B$5/12</x:f>
        <x:v>439.0047872145399</x:v>
      </x:c>
      <x:c r="E64" s="38" t="n">
        <x:f>C64-D64</x:f>
        <x:v>4192.454656728092</x:v>
      </x:c>
      <x:c r="F64" s="38" t="n">
        <x:f>MAX(0,B64-E64)</x:f>
        <x:v>48488.11980901669</x:v>
      </x:c>
    </x:row>
    <x:row r="65">
      <x:c r="A65" s="50" t="n">
        <x:v>48153</x:v>
      </x:c>
      <x:c r="B65" s="38" t="n">
        <x:f>F64</x:f>
        <x:v>48488.11980901669</x:v>
      </x:c>
      <x:c r="C65" s="38" t="n">
        <x:f>Assumptions!$B$13</x:f>
        <x:v>4631.459443942632</x:v>
      </x:c>
      <x:c r="D65" s="38" t="n">
        <x:f>B65*Assumptions!$B$5/12</x:f>
        <x:v>404.0676650751391</x:v>
      </x:c>
      <x:c r="E65" s="38" t="n">
        <x:f>C65-D65</x:f>
        <x:v>4227.391778867493</x:v>
      </x:c>
      <x:c r="F65" s="38" t="n">
        <x:f>MAX(0,B65-E65)</x:f>
        <x:v>44260.72803014919</x:v>
      </x:c>
    </x:row>
    <x:row r="66">
      <x:c r="A66" s="50" t="n">
        <x:v>48183</x:v>
      </x:c>
      <x:c r="B66" s="38" t="n">
        <x:f>F65</x:f>
        <x:v>44260.72803014919</x:v>
      </x:c>
      <x:c r="C66" s="38" t="n">
        <x:f>Assumptions!$B$13</x:f>
        <x:v>4631.459443942632</x:v>
      </x:c>
      <x:c r="D66" s="38" t="n">
        <x:f>B66*Assumptions!$B$5/12</x:f>
        <x:v>368.83940025124326</x:v>
      </x:c>
      <x:c r="E66" s="38" t="n">
        <x:f>C66-D66</x:f>
        <x:v>4262.620043691389</x:v>
      </x:c>
      <x:c r="F66" s="38" t="n">
        <x:f>MAX(0,B66-E66)</x:f>
        <x:v>39998.107986457806</x:v>
      </x:c>
    </x:row>
    <x:row r="67">
      <x:c r="A67" s="50" t="n">
        <x:v>48214</x:v>
      </x:c>
      <x:c r="B67" s="38" t="n">
        <x:f>F66</x:f>
        <x:v>39998.107986457806</x:v>
      </x:c>
      <x:c r="C67" s="38" t="n">
        <x:f>Assumptions!$B$13</x:f>
        <x:v>4631.459443942632</x:v>
      </x:c>
      <x:c r="D67" s="38" t="n">
        <x:f>B67*Assumptions!$B$5/12</x:f>
        <x:v>333.3175665538151</x:v>
      </x:c>
      <x:c r="E67" s="38" t="n">
        <x:f>C67-D67</x:f>
        <x:v>4298.141877388817</x:v>
      </x:c>
      <x:c r="F67" s="38" t="n">
        <x:f>MAX(0,B67-E67)</x:f>
        <x:v>35699.96610906899</x:v>
      </x:c>
    </x:row>
    <x:row r="68">
      <x:c r="A68" s="50" t="n">
        <x:v>48245</x:v>
      </x:c>
      <x:c r="B68" s="38" t="n">
        <x:f>F67</x:f>
        <x:v>35699.96610906899</x:v>
      </x:c>
      <x:c r="C68" s="38" t="n">
        <x:f>Assumptions!$B$13</x:f>
        <x:v>4631.459443942632</x:v>
      </x:c>
      <x:c r="D68" s="38" t="n">
        <x:f>B68*Assumptions!$B$5/12</x:f>
        <x:v>297.49971757557495</x:v>
      </x:c>
      <x:c r="E68" s="38" t="n">
        <x:f>C68-D68</x:f>
        <x:v>4333.959726367057</x:v>
      </x:c>
      <x:c r="F68" s="38" t="n">
        <x:f>MAX(0,B68-E68)</x:f>
        <x:v>31366.006382701933</x:v>
      </x:c>
    </x:row>
    <x:row r="69">
      <x:c r="A69" s="50" t="n">
        <x:v>48274</x:v>
      </x:c>
      <x:c r="B69" s="38" t="n">
        <x:f>F68</x:f>
        <x:v>31366.006382701933</x:v>
      </x:c>
      <x:c r="C69" s="38" t="n">
        <x:f>Assumptions!$B$13</x:f>
        <x:v>4631.459443942632</x:v>
      </x:c>
      <x:c r="D69" s="38" t="n">
        <x:f>B69*Assumptions!$B$5/12</x:f>
        <x:v>261.3833865225161</x:v>
      </x:c>
      <x:c r="E69" s="38" t="n">
        <x:f>C69-D69</x:f>
        <x:v>4370.076057420116</x:v>
      </x:c>
      <x:c r="F69" s="38" t="n">
        <x:f>MAX(0,B69-E69)</x:f>
        <x:v>26995.930325281817</x:v>
      </x:c>
    </x:row>
    <x:row r="70">
      <x:c r="A70" s="50" t="n">
        <x:v>48305</x:v>
      </x:c>
      <x:c r="B70" s="38" t="n">
        <x:f>F69</x:f>
        <x:v>26995.930325281817</x:v>
      </x:c>
      <x:c r="C70" s="38" t="n">
        <x:f>Assumptions!$B$13</x:f>
        <x:v>4631.459443942632</x:v>
      </x:c>
      <x:c r="D70" s="38" t="n">
        <x:f>B70*Assumptions!$B$5/12</x:f>
        <x:v>224.96608604401516</x:v>
      </x:c>
      <x:c r="E70" s="38" t="n">
        <x:f>C70-D70</x:f>
        <x:v>4406.4933578986165</x:v>
      </x:c>
      <x:c r="F70" s="38" t="n">
        <x:f>MAX(0,B70-E70)</x:f>
        <x:v>22589.4369673832</x:v>
      </x:c>
    </x:row>
    <x:row r="71">
      <x:c r="A71" s="50" t="n">
        <x:v>48335</x:v>
      </x:c>
      <x:c r="B71" s="38" t="n">
        <x:f>F70</x:f>
        <x:v>22589.4369673832</x:v>
      </x:c>
      <x:c r="C71" s="38" t="n">
        <x:f>Assumptions!$B$13</x:f>
        <x:v>4631.459443942632</x:v>
      </x:c>
      <x:c r="D71" s="38" t="n">
        <x:f>B71*Assumptions!$B$5/12</x:f>
        <x:v>188.24530806152669</x:v>
      </x:c>
      <x:c r="E71" s="38" t="n">
        <x:f>C71-D71</x:f>
        <x:v>4443.214135881105</x:v>
      </x:c>
      <x:c r="F71" s="38" t="n">
        <x:f>MAX(0,B71-E71)</x:f>
        <x:v>18146.222831502095</x:v>
      </x:c>
    </x:row>
    <x:row r="72">
      <x:c r="A72" s="50" t="n">
        <x:v>48366</x:v>
      </x:c>
      <x:c r="B72" s="38" t="n">
        <x:f>F71</x:f>
        <x:v>18146.222831502095</x:v>
      </x:c>
      <x:c r="C72" s="38" t="n">
        <x:f>Assumptions!$B$13</x:f>
        <x:v>4631.459443942632</x:v>
      </x:c>
      <x:c r="D72" s="38" t="n">
        <x:f>B72*Assumptions!$B$5/12</x:f>
        <x:v>151.2185235958508</x:v>
      </x:c>
      <x:c r="E72" s="38" t="n">
        <x:f>C72-D72</x:f>
        <x:v>4480.240920346781</x:v>
      </x:c>
      <x:c r="F72" s="38" t="n">
        <x:f>MAX(0,B72-E72)</x:f>
        <x:v>13665.981911155313</x:v>
      </x:c>
    </x:row>
    <x:row r="73">
      <x:c r="A73" s="50" t="n">
        <x:v>48396</x:v>
      </x:c>
      <x:c r="B73" s="38" t="n">
        <x:f>F72</x:f>
        <x:v>13665.981911155313</x:v>
      </x:c>
      <x:c r="C73" s="38" t="n">
        <x:f>Assumptions!$B$13</x:f>
        <x:v>4631.459443942632</x:v>
      </x:c>
      <x:c r="D73" s="38" t="n">
        <x:f>B73*Assumptions!$B$5/12</x:f>
        <x:v>113.88318259296095</x:v>
      </x:c>
      <x:c r="E73" s="38" t="n">
        <x:f>C73-D73</x:f>
        <x:v>4517.576261349671</x:v>
      </x:c>
      <x:c r="F73" s="38" t="n">
        <x:f>MAX(0,B73-E73)</x:f>
        <x:v>9148.405649805642</x:v>
      </x:c>
    </x:row>
    <x:row r="74">
      <x:c r="A74" s="50" t="n">
        <x:v>48427</x:v>
      </x:c>
      <x:c r="B74" s="38" t="n">
        <x:f>F73</x:f>
        <x:v>9148.405649805642</x:v>
      </x:c>
      <x:c r="C74" s="38" t="n">
        <x:f>Assumptions!$B$13</x:f>
        <x:v>4631.459443942632</x:v>
      </x:c>
      <x:c r="D74" s="38" t="n">
        <x:f>B74*Assumptions!$B$5/12</x:f>
        <x:v>76.23671374838035</x:v>
      </x:c>
      <x:c r="E74" s="38" t="n">
        <x:f>C74-D74</x:f>
        <x:v>4555.222730194251</x:v>
      </x:c>
      <x:c r="F74" s="38" t="n">
        <x:f>MAX(0,B74-E74)</x:f>
        <x:v>4593.18291961139</x:v>
      </x:c>
    </x:row>
    <x:row r="75">
      <x:c r="A75" s="50" t="n">
        <x:v>48458</x:v>
      </x:c>
      <x:c r="B75" s="38" t="n">
        <x:f>F74</x:f>
        <x:v>4593.18291961139</x:v>
      </x:c>
      <x:c r="C75" s="38" t="n">
        <x:f>Assumptions!$B$13</x:f>
        <x:v>4631.459443942632</x:v>
      </x:c>
      <x:c r="D75" s="38" t="n">
        <x:f>B75*Assumptions!$B$5/12</x:f>
        <x:v>38.27652433009492</x:v>
      </x:c>
      <x:c r="E75" s="38" t="n">
        <x:f>C75-D75</x:f>
        <x:v>4593.182919612537</x:v>
      </x:c>
      <x:c r="F75" s="38" t="n">
        <x:f>MAX(0,B75-E75)</x:f>
        <x:v>0</x:v>
      </x:c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18" hidden="0" customWidth="1"/>
    <x:col min="4" max="4" width="18" hidden="0" customWidth="1"/>
    <x:col min="5" max="5" width="48" hidden="0" customWidth="1"/>
    <x:col min="3" max="3" width="18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88" t="str">
        <x:v>KATE AR GROWTH FINANCING — BANK SUMMARY</x:v>
      </x:c>
      <x:c r="B1" s="88"/>
      <x:c r="C1" s="88"/>
      <x:c r="D1" s="88"/>
      <x:c r="E1" s="88"/>
      <x:c r="F1" s="88"/>
      <x:c r="G1" s="88"/>
      <x:c r="H1" s="88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Borrower / project</x:v>
      </x:c>
      <x:c r="B3" s="11"/>
      <x:c r="D3" s="11" t="str">
        <x:v>Key evidence / plan metrics</x:v>
      </x:c>
      <x:c r="E3" s="11"/>
      <x:c r="F3" s="11"/>
      <x:c r="G3" s="11"/>
      <x:c r="H3" s="11"/>
    </x:row>
    <x:row r="4">
      <x:c r="A4" t="str">
        <x:v>Borrower</x:v>
      </x:c>
      <x:c r="B4" t="str">
        <x:v>KATE INTERIORS - FZCO</x:v>
      </x:c>
      <x:c r="D4" t="str">
        <x:v>Identified 13-month external receipts</x:v>
      </x:c>
      <x:c r="E4" s="38" t="n">
        <x:f>'Historical Receipts'!E17</x:f>
        <x:v>110564.12989499999</x:v>
      </x:c>
    </x:row>
    <x:row r="5">
      <x:c r="A5" t="str">
        <x:v>Growth project</x:v>
      </x:c>
      <x:c r="B5" t="str">
        <x:v>KATE AR — managed AR services + global cloud platform</x:v>
      </x:c>
      <x:c r="D5" t="str">
        <x:v>Strongest visible receipt month</x:v>
      </x:c>
      <x:c r="E5" s="38" t="n">
        <x:f>MAX('Historical Receipts'!E4:E16)</x:f>
        <x:v>49634.71</x:v>
      </x:c>
    </x:row>
    <x:row r="6">
      <x:c r="A6" t="str">
        <x:v>Requested facility</x:v>
      </x:c>
      <x:c r="B6" s="38" t="n">
        <x:f>Assumptions!B4</x:f>
        <x:v>250000</x:v>
      </x:c>
      <x:c r="D6" t="str">
        <x:v>Recent Matcha Vibes contract*</x:v>
      </x:c>
      <x:c r="E6" s="38" t="n">
        <x:v>10000</x:v>
      </x:c>
    </x:row>
    <x:row r="7">
      <x:c r="A7" t="str">
        <x:v>Model tenor</x:v>
      </x:c>
      <x:c r="B7" s="70" t="n">
        <x:f>Assumptions!B6</x:f>
        <x:v>72</x:v>
      </x:c>
      <x:c r="D7" t="str">
        <x:v>Year 1 planned revenue</x:v>
      </x:c>
      <x:c r="E7" s="38" t="n">
        <x:f>'36M Forecast'!O4</x:f>
        <x:v>420000</x:v>
      </x:c>
    </x:row>
    <x:row r="8">
      <x:c r="A8" t="str">
        <x:v>Model monthly payment</x:v>
      </x:c>
      <x:c r="B8" s="38" t="n">
        <x:f>Assumptions!B13</x:f>
        <x:v>4631.459443942632</x:v>
      </x:c>
      <x:c r="D8" t="str">
        <x:v>Year 2 planned revenue</x:v>
      </x:c>
      <x:c r="E8" s="38" t="n">
        <x:f>'36M Forecast'!O5</x:f>
        <x:v>730000</x:v>
      </x:c>
    </x:row>
    <x:row r="9">
      <x:c r="D9" t="str">
        <x:v>Year 3 planned revenue</x:v>
      </x:c>
      <x:c r="E9" s="38" t="n">
        <x:f>'36M Forecast'!O6</x:f>
        <x:v>1180000</x:v>
      </x:c>
    </x:row>
    <x:row r="11">
      <x:c r="A11" s="11" t="str">
        <x:v>Credit story</x:v>
      </x:c>
      <x:c r="B11" s="11"/>
      <x:c r="C11" s="11"/>
      <x:c r="D11" s="11"/>
      <x:c r="E11" s="11"/>
      <x:c r="F11" s="11"/>
      <x:c r="G11" s="11"/>
      <x:c r="H11" s="11"/>
    </x:row>
    <x:row r="12">
      <x:c r="A12" s="75" t="str">
        <x:v>Kate Interiors' core design business is modelled as a Dubai market reactivation, not a flat legacy line. After two years of intermittent one-to-two-month founder visits, the January 2026 office opening was followed by a regional-conflict interruption. Management has now decided to establish the family and operating base in Dubai permanently. Continuous local availability, faster site response, consistent sales follow-up and the ability to restart marketing support a conservative core revenue path of AED 200k / 300k / 420k. KATE AR adds two linked engines: Managed AR Services for near-term project income and KATE AR Cloud for recurring global platform revenue.</x:v>
      </x:c>
      <x:c r="B12" s="75"/>
      <x:c r="C12" s="75"/>
      <x:c r="D12" s="75"/>
      <x:c r="E12" s="75"/>
      <x:c r="F12" s="75"/>
      <x:c r="G12" s="75"/>
      <x:c r="H12" s="75"/>
    </x:row>
    <x:row r="13">
      <x:c r="A13" s="75"/>
      <x:c r="B13" s="75"/>
      <x:c r="C13" s="75"/>
      <x:c r="D13" s="75"/>
      <x:c r="E13" s="75"/>
      <x:c r="F13" s="75"/>
      <x:c r="G13" s="75"/>
      <x:c r="H13" s="75"/>
    </x:row>
    <x:row r="14">
      <x:c r="A14" s="75"/>
      <x:c r="B14" s="75"/>
      <x:c r="C14" s="75"/>
      <x:c r="D14" s="75"/>
      <x:c r="E14" s="75"/>
      <x:c r="F14" s="75"/>
      <x:c r="G14" s="75"/>
      <x:c r="H14" s="75"/>
    </x:row>
    <x:row r="15">
      <x:c r="A15" s="75"/>
      <x:c r="B15" s="75"/>
      <x:c r="C15" s="75"/>
      <x:c r="D15" s="75"/>
      <x:c r="E15" s="75"/>
      <x:c r="F15" s="75"/>
      <x:c r="G15" s="75"/>
      <x:c r="H15" s="75"/>
    </x:row>
    <x:row r="16">
      <x:c r="A16" s="75"/>
      <x:c r="B16" s="75"/>
      <x:c r="C16" s="75"/>
      <x:c r="D16" s="75"/>
      <x:c r="E16" s="75"/>
      <x:c r="F16" s="75"/>
      <x:c r="G16" s="75"/>
      <x:c r="H16" s="75"/>
    </x:row>
    <x:row r="17">
      <x:c r="A17" s="140"/>
      <x:c r="B17" s="140"/>
      <x:c r="C17" s="140"/>
      <x:c r="D17" s="140"/>
      <x:c r="E17" s="140"/>
      <x:c r="F17" s="140"/>
      <x:c r="G17" s="140"/>
      <x:c r="H17" s="140"/>
    </x:row>
    <x:row r="18">
      <x:c r="A18" s="81" t="str">
        <x:v>* Matcha Vibes contract value and payment status are management-provided and post-date the latest uploaded July 2026 bank statement.</x:v>
      </x:c>
      <x:c r="B18" s="81"/>
      <x:c r="C18" s="81"/>
      <x:c r="D18" s="81"/>
      <x:c r="E18" s="81"/>
      <x:c r="F18" s="81"/>
      <x:c r="G18" s="81"/>
      <x:c r="H18" s="81"/>
    </x:row>
    <x:row r="20">
      <x:c r="A20" s="118" t="str">
        <x:v>TWO KATE AR REVENUE ENGINES</x:v>
      </x:c>
      <x:c r="B20" s="118"/>
      <x:c r="C20" s="118"/>
      <x:c r="D20" s="118"/>
      <x:c r="E20" s="118"/>
    </x:row>
    <x:row r="22">
      <x:c r="A22" s="119" t="str">
        <x:v>Revenue engine</x:v>
      </x:c>
      <x:c r="B22" s="119" t="str">
        <x:v>Year 1</x:v>
      </x:c>
      <x:c r="C22" s="119" t="str">
        <x:v>Year 2</x:v>
      </x:c>
      <x:c r="D22" s="119" t="str">
        <x:v>Year 3</x:v>
      </x:c>
      <x:c r="E22" s="119" t="str">
        <x:v>Commercial role</x:v>
      </x:c>
    </x:row>
    <x:row r="23">
      <x:c r="A23" s="94" t="str">
        <x:v>Managed AR Services</x:v>
      </x:c>
      <x:c r="B23" s="116" t="n">
        <x:f>Assumptions!K5</x:f>
        <x:v>140000</x:v>
      </x:c>
      <x:c r="C23" s="116" t="n">
        <x:f>Assumptions!L5</x:f>
        <x:v>200000</x:v>
      </x:c>
      <x:c r="D23" s="116" t="n">
        <x:f>Assumptions!M5</x:f>
        <x:v>260000</x:v>
      </x:c>
      <x:c r="E23" s="95" t="str">
        <x:v>Near-term project, asset and support income</x:v>
      </x:c>
    </x:row>
    <x:row r="24">
      <x:c r="A24" s="97" t="str">
        <x:v>KATE AR Cloud Platform</x:v>
      </x:c>
      <x:c r="B24" s="117" t="n">
        <x:f>Assumptions!K6</x:f>
        <x:v>80000</x:v>
      </x:c>
      <x:c r="C24" s="117" t="n">
        <x:f>Assumptions!L6</x:f>
        <x:v>230000</x:v>
      </x:c>
      <x:c r="D24" s="117" t="n">
        <x:f>Assumptions!M6</x:f>
        <x:v>500000</x:v>
      </x:c>
      <x:c r="E24" s="98" t="str">
        <x:v>Global recurring subscription, setup and usage income</x:v>
      </x:c>
    </x:row>
    <x:row r="25">
      <x:c r="A25" s="120" t="str">
        <x:v>KATE AR total</x:v>
      </x:c>
      <x:c r="B25" s="121" t="n">
        <x:f>SUM(B23:B24)</x:f>
        <x:v>220000</x:v>
      </x:c>
      <x:c r="C25" s="121" t="n">
        <x:f>SUM(C23:C24)</x:f>
        <x:v>430000</x:v>
      </x:c>
      <x:c r="D25" s="121" t="n">
        <x:f>SUM(D23:D24)</x:f>
        <x:v>760000</x:v>
      </x:c>
      <x:c r="E25" s="122" t="str">
        <x:v>Matches the KATE AR forecast</x:v>
      </x:c>
    </x:row>
    <x:row r="27">
      <x:c r="A27" s="123" t="str">
        <x:v>Setup fee</x:v>
      </x:c>
      <x:c r="B27" s="123" t="str">
        <x:v>One-time onboarding</x:v>
      </x:c>
      <x:c r="C27" s="123" t="str">
        <x:v>Account and asset-library configuration</x:v>
      </x:c>
      <x:c r="D27" s="123" t="str">
        <x:v>Initial integration, testing and training</x:v>
      </x:c>
      <x:c r="E27" s="123" t="str">
        <x:v>New 3D assets and advanced integrations priced separately</x:v>
      </x:c>
    </x:row>
    <x:row r="29">
      <x:c r="A29" s="142" t="str">
        <x:v>CORE INTERIORS — DUBAI MARKET REACTIVATION</x:v>
      </x:c>
      <x:c r="B29" s="142"/>
      <x:c r="C29" s="142"/>
      <x:c r="D29" s="142"/>
      <x:c r="E29" s="142"/>
    </x:row>
    <x:row r="31">
      <x:c r="A31" s="145" t="str">
        <x:v>Operating shift</x:v>
      </x:c>
      <x:c r="B31" s="145" t="str">
        <x:v>Year 1</x:v>
      </x:c>
      <x:c r="C31" s="145" t="str">
        <x:v>Year 2</x:v>
      </x:c>
      <x:c r="D31" s="145" t="str">
        <x:v>Year 3</x:v>
      </x:c>
      <x:c r="E31" s="145" t="str">
        <x:v>Credit interpretation</x:v>
      </x:c>
    </x:row>
    <x:row r="32">
      <x:c r="A32" s="146" t="str">
        <x:v>Core Interiors revenue</x:v>
      </x:c>
      <x:c r="B32" s="147" t="n">
        <x:v>200000</x:v>
      </x:c>
      <x:c r="C32" s="147" t="n">
        <x:v>300000</x:v>
      </x:c>
      <x:c r="D32" s="147" t="n">
        <x:v>420000</x:v>
      </x:c>
      <x:c r="E32" s="148" t="str">
        <x:v>Permanent Dubai presence supports a measured operating ramp</x:v>
      </x:c>
    </x:row>
    <x:row r="33">
      <x:c r="A33" s="149" t="str">
        <x:v>Founder presence</x:v>
      </x:c>
      <x:c r="B33" s="150" t="str">
        <x:v>Permanent</x:v>
      </x:c>
      <x:c r="C33" s="150" t="str">
        <x:v>Permanent</x:v>
      </x:c>
      <x:c r="D33" s="150" t="str">
        <x:v>Permanent</x:v>
      </x:c>
      <x:c r="E33" s="151" t="str">
        <x:v>Family and operating base established in Dubai</x:v>
      </x:c>
    </x:row>
    <x:row r="34">
      <x:c r="A34" s="137" t="str">
        <x:v>Primary drivers</x:v>
      </x:c>
      <x:c r="B34" s="152" t="str">
        <x:v>Availability</x:v>
      </x:c>
      <x:c r="C34" s="152" t="str">
        <x:v>Sales continuity</x:v>
      </x:c>
      <x:c r="D34" s="152" t="str">
        <x:v>Marketing + referrals</x:v>
      </x:c>
      <x:c r="E34" s="139" t="str">
        <x:v>Management scenario; revenue is not guaranteed</x:v>
      </x:c>
    </x:row>
  </x:sheetData>
  <x:mergeCells>
    <x:mergeCell ref="A1:H1"/>
    <x:mergeCell ref="A3:B3"/>
    <x:mergeCell ref="D3:H3"/>
    <x:mergeCell ref="A11:H11"/>
    <x:mergeCell ref="A12:H16"/>
    <x:mergeCell ref="A18:H18"/>
    <x:mergeCell ref="A29:E29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4" hidden="0" customWidth="1"/>
    <x:col min="3" max="3" width="40" hidden="0" customWidth="1"/>
    <x:col min="4" max="4" width="52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</x:cols>
  <x:sheetData>
    <x:row r="1">
      <x:c r="A1" s="86" t="str">
        <x:v>SOURCE REGISTER</x:v>
      </x:c>
      <x:c r="B1" s="86"/>
      <x:c r="C1" s="86"/>
      <x:c r="D1" s="86"/>
      <x:c r="E1" s="84"/>
      <x:c r="F1" s="84"/>
      <x:c r="G1" s="84"/>
      <x:c r="H1" s="84"/>
      <x:c r="I1" s="84"/>
      <x:c r="J1" s="84"/>
      <x:c r="K1" s="84"/>
      <x:c r="L1" s="84"/>
      <x:c r="M1" s="84"/>
      <x:c r="N1" s="84"/>
      <x:c r="O1" s="84"/>
      <x:c r="P1" s="84"/>
      <x:c r="Q1" s="84"/>
      <x:c r="R1" s="84"/>
      <x:c r="S1" s="84"/>
      <x:c r="T1" s="84"/>
      <x:c r="U1" s="84"/>
      <x:c r="V1" s="84"/>
      <x:c r="W1" s="84"/>
      <x:c r="X1" s="84"/>
      <x:c r="Y1" s="84"/>
      <x:c r="Z1" s="84"/>
    </x:row>
    <x:row r="3">
      <x:c r="A3" s="11" t="str">
        <x:v>Source</x:v>
      </x:c>
      <x:c r="B3" s="11" t="str">
        <x:v>Period / as-of</x:v>
      </x:c>
      <x:c r="C3" s="11" t="str">
        <x:v>Use in model</x:v>
      </x:c>
      <x:c r="D3" s="11" t="str">
        <x:v>URL / file</x:v>
      </x:c>
    </x:row>
    <x:row r="4">
      <x:c r="A4" t="str">
        <x:v>Wio Business statements — KATE INTERIORS FZCO</x:v>
      </x:c>
      <x:c r="B4" t="str">
        <x:v>Jul 2025 – Jul 2026</x:v>
      </x:c>
      <x:c r="C4" t="str">
        <x:v>Historical receipts, account history</x:v>
      </x:c>
      <x:c r="D4" t="str">
        <x:v>13 uploaded monthly PDF statements</x:v>
      </x:c>
    </x:row>
    <x:row r="5">
      <x:c r="A5" t="str">
        <x:v>KATE AR Cloud business plan</x:v>
      </x:c>
      <x:c r="B5" t="str">
        <x:v>20 Sep 2026</x:v>
      </x:c>
      <x:c r="C5" t="str">
        <x:v>Product architecture, commercial model, pricing, risk gates</x:v>
      </x:c>
      <x:c r="D5" t="str">
        <x:v>KATE_AR_Cloud_Business_Plan_2026-09-20(1).html</x:v>
      </x:c>
    </x:row>
    <x:row r="6">
      <x:c r="A6" t="str">
        <x:v>EDB Startup financing</x:v>
      </x:c>
      <x:c r="B6" t="str">
        <x:v>accessed Sep 2026</x:v>
      </x:c>
      <x:c r="C6" t="str">
        <x:v>Tenor / startup expansion context</x:v>
      </x:c>
      <x:c r="D6" t="str">
        <x:v>https://edb.gov.ae/customers/startups</x:v>
      </x:c>
    </x:row>
    <x:row r="7">
      <x:c r="A7" t="str">
        <x:v>EDB Digitalization Finance</x:v>
      </x:c>
      <x:c r="B7" t="str">
        <x:v>accessed Sep 2026</x:v>
      </x:c>
      <x:c r="C7" t="str">
        <x:v>Cloud computing / AI financing alignment</x:v>
      </x:c>
      <x:c r="D7" t="str">
        <x:v>https://www.edb.gov.ae/solutions/digitization-finance</x:v>
      </x:c>
    </x:row>
    <x:row r="8">
      <x:c r="A8" t="str">
        <x:v>EDB SME application</x:v>
      </x:c>
      <x:c r="B8" t="str">
        <x:v>accessed Sep 2026</x:v>
      </x:c>
      <x:c r="C8" t="str">
        <x:v>Document requirements</x:v>
      </x:c>
      <x:c r="D8" t="str">
        <x:v>https://edb.gov.ae/sme-customer-application</x:v>
      </x:c>
    </x:row>
    <x:row r="9">
      <x:c r="A9" t="str">
        <x:v>Management information</x:v>
      </x:c>
      <x:c r="B9" t="str">
        <x:v>Sep 2026</x:v>
      </x:c>
      <x:c r="C9" t="str">
        <x:v>Matcha Vibes current contract and KATE AR launch plan</x:v>
      </x:c>
      <x:c r="D9" t="str">
        <x:v>Management-provided</x:v>
      </x:c>
    </x:row>
  </x:sheetData>
  <x:mergeCells>
    <x:mergeCell ref="A1:D1"/>
  </x:mergeCells>
  <x:pageMargins left="0.7" right="0.7" top="0.75" bottom="0.75" header="0.3" footer="0.3"/>
</x:worksheet>
</file>